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C:\Users\sinmon\MIC\Investor Relations - Documents\Quarterly Earnings\Final Quarterly Files\2020 Q1 Results\"/>
    </mc:Choice>
  </mc:AlternateContent>
  <xr:revisionPtr revIDLastSave="0" documentId="8_{6FC4DB9A-B4FC-4E9C-843A-9EFDE3162FC9}" xr6:coauthVersionLast="45" xr6:coauthVersionMax="45" xr10:uidLastSave="{00000000-0000-0000-0000-000000000000}"/>
  <bookViews>
    <workbookView xWindow="-120" yWindow="-120" windowWidth="24240" windowHeight="13140" tabRatio="885" activeTab="3" xr2:uid="{00000000-000D-0000-FFFF-FFFF00000000}"/>
  </bookViews>
  <sheets>
    <sheet name="Index" sheetId="1" r:id="rId1"/>
    <sheet name="Group (Underlying)" sheetId="18" r:id="rId2"/>
    <sheet name="Group IFRS" sheetId="25" r:id="rId3"/>
    <sheet name="Latin America" sheetId="17" r:id="rId4"/>
    <sheet name="Africa" sheetId="14" r:id="rId5"/>
    <sheet name="Market details" sheetId="24" r:id="rId6"/>
    <sheet name="IFRS16" sheetId="27" state="hidden" r:id="rId7"/>
    <sheet name="FX rates" sheetId="34" r:id="rId8"/>
    <sheet name="Reconciliations" sheetId="29" r:id="rId9"/>
    <sheet name="IFRS 16" sheetId="28" r:id="rId10"/>
    <sheet name="Disclaimers" sheetId="26" r:id="rId11"/>
    <sheet name="IFRS comparative =" sheetId="23" r:id="rId12"/>
    <sheet name="PL" sheetId="30" r:id="rId13"/>
    <sheet name="Assets" sheetId="31" r:id="rId14"/>
    <sheet name="Equity and Liabilities" sheetId="32" r:id="rId15"/>
    <sheet name="Cash Flow" sheetId="33" r:id="rId16"/>
  </sheet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Group">Index!$B$15</definedName>
    <definedName name="_xlnm.Print_Area" localSheetId="4">Africa!$A$1:$H$46</definedName>
    <definedName name="_xlnm.Print_Area" localSheetId="15">'Cash Flow'!$A$1:$E$55</definedName>
    <definedName name="_xlnm.Print_Area" localSheetId="7">'FX rates'!$A$1:$K$31</definedName>
    <definedName name="_xlnm.Print_Area" localSheetId="1">'Group (Underlying)'!$A$3:$H$134</definedName>
    <definedName name="_xlnm.Print_Area" localSheetId="2">'Group IFRS'!$A$3:$H$127</definedName>
    <definedName name="_xlnm.Print_Area" localSheetId="0">Index!$A$1:$I$37</definedName>
    <definedName name="_xlnm.Print_Area" localSheetId="3">'Latin America'!$A$1:$S$66</definedName>
    <definedName name="_xlnm.Print_Area" localSheetId="5">'Market details'!$A$1:$H$55</definedName>
    <definedName name="print_details" localSheetId="2">#REF!</definedName>
    <definedName name="print_details" localSheetId="5">#REF!</definedName>
    <definedName name="print_details" localSheetId="12">#REF!</definedName>
    <definedName name="print_details">#REF!</definedName>
    <definedName name="Print_summary" localSheetId="2">#REF!</definedName>
    <definedName name="Print_summary" localSheetId="5">#REF!</definedName>
    <definedName name="Print_summary" localSheetId="12">#REF!</definedName>
    <definedName name="Print_summary">#REF!</definedName>
    <definedName name="_xlnm.Print_Titles" localSheetId="4">Africa!$A:$A,Africa!$1:$2</definedName>
    <definedName name="_xlnm.Print_Titles" localSheetId="7">'FX rates'!$A:$A,'FX rates'!$1:$2</definedName>
    <definedName name="_xlnm.Print_Titles" localSheetId="1">'Group (Underlying)'!$1:$2</definedName>
    <definedName name="_xlnm.Print_Titles" localSheetId="2">'Group IFRS'!$1:$2</definedName>
    <definedName name="_xlnm.Print_Titles" localSheetId="5">'Market details'!$A:$A,'Market details'!$1:$2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1" i="33" l="1"/>
  <c r="C55" i="33" l="1"/>
  <c r="C60" i="29" l="1"/>
  <c r="C66" i="29" s="1"/>
  <c r="D60" i="29"/>
  <c r="D66" i="29" s="1"/>
  <c r="E60" i="29"/>
  <c r="E66" i="29" s="1"/>
  <c r="F60" i="29"/>
  <c r="F66" i="29" s="1"/>
  <c r="G66" i="29"/>
  <c r="H66" i="29" l="1"/>
  <c r="I66" i="29" s="1"/>
  <c r="H60" i="29"/>
  <c r="I60" i="29" s="1"/>
  <c r="M85" i="29" l="1"/>
  <c r="L85" i="29"/>
  <c r="K85" i="29"/>
  <c r="J85" i="29"/>
  <c r="I85" i="29"/>
  <c r="H85" i="29"/>
  <c r="G85" i="29"/>
  <c r="F85" i="29"/>
  <c r="E85" i="29"/>
  <c r="D85" i="29"/>
  <c r="C85" i="29"/>
  <c r="C53" i="33" l="1"/>
  <c r="B50" i="33"/>
  <c r="S52" i="25" l="1"/>
  <c r="S48" i="25"/>
  <c r="R126" i="18" l="1"/>
  <c r="S59" i="18"/>
  <c r="S47" i="18"/>
  <c r="S51" i="18"/>
  <c r="R47" i="18"/>
  <c r="S51" i="17"/>
  <c r="S42" i="17"/>
  <c r="S33" i="14"/>
  <c r="S26" i="14"/>
  <c r="W11" i="34" l="1"/>
  <c r="V13" i="34"/>
  <c r="W13" i="34"/>
  <c r="U13" i="34"/>
  <c r="T13" i="34"/>
  <c r="U12" i="34"/>
  <c r="U10" i="34"/>
  <c r="V10" i="34"/>
  <c r="W31" i="34" l="1"/>
  <c r="W30" i="34"/>
  <c r="W23" i="34"/>
  <c r="W22" i="34"/>
  <c r="W21" i="34"/>
  <c r="W12" i="34"/>
  <c r="W10" i="34"/>
  <c r="C7" i="31"/>
  <c r="C11" i="31"/>
  <c r="C12" i="31"/>
  <c r="C13" i="31"/>
  <c r="C10" i="31"/>
  <c r="B14" i="31"/>
  <c r="S25" i="17" l="1"/>
  <c r="S58" i="17"/>
  <c r="S52" i="17"/>
  <c r="S56" i="17"/>
  <c r="S19" i="14"/>
  <c r="S34" i="14"/>
  <c r="S40" i="14"/>
  <c r="S38" i="14"/>
  <c r="S36" i="14"/>
  <c r="S16" i="14"/>
  <c r="S34" i="17"/>
  <c r="S37" i="17"/>
  <c r="S8" i="25"/>
  <c r="S11" i="25" l="1"/>
  <c r="S65" i="25"/>
  <c r="S19" i="25"/>
  <c r="S35" i="25"/>
  <c r="S17" i="25"/>
  <c r="S66" i="18" l="1"/>
  <c r="S34" i="18"/>
  <c r="S19" i="18"/>
  <c r="S68" i="18"/>
  <c r="S17" i="18"/>
  <c r="S70" i="18"/>
  <c r="S64" i="18"/>
  <c r="S11" i="18"/>
  <c r="S8" i="18" l="1"/>
  <c r="R125" i="18"/>
  <c r="R124" i="18"/>
  <c r="R113" i="18" l="1"/>
  <c r="R112" i="18"/>
  <c r="R109" i="18"/>
  <c r="F38" i="28" l="1"/>
  <c r="R69" i="18"/>
  <c r="R70" i="18" s="1"/>
  <c r="Q47" i="18"/>
  <c r="R70" i="25"/>
  <c r="Q69" i="18"/>
  <c r="Q70" i="18" s="1"/>
  <c r="G49" i="28"/>
  <c r="F49" i="28"/>
  <c r="G39" i="28"/>
  <c r="G38" i="28"/>
  <c r="F39" i="28"/>
  <c r="G26" i="28"/>
  <c r="F26" i="28"/>
  <c r="G25" i="28"/>
  <c r="F25" i="28"/>
  <c r="G24" i="28"/>
  <c r="F24" i="28"/>
  <c r="G23" i="28"/>
  <c r="F23" i="28"/>
  <c r="G7" i="28"/>
  <c r="F7" i="28"/>
  <c r="R34" i="14"/>
  <c r="C20" i="30"/>
  <c r="Q52" i="17"/>
  <c r="R58" i="17"/>
  <c r="B33" i="32"/>
  <c r="K57" i="34"/>
  <c r="K57" i="28"/>
  <c r="D57" i="34"/>
  <c r="D57" i="28"/>
  <c r="P109" i="25"/>
  <c r="R52" i="25"/>
  <c r="Q52" i="25"/>
  <c r="R51" i="18"/>
  <c r="Q51" i="18"/>
  <c r="P51" i="18"/>
  <c r="R76" i="25"/>
  <c r="R79" i="25" s="1"/>
  <c r="R81" i="25" s="1"/>
  <c r="R83" i="25" s="1"/>
  <c r="R86" i="25" s="1"/>
  <c r="Q76" i="25"/>
  <c r="Q79" i="25" s="1"/>
  <c r="Q81" i="25" s="1"/>
  <c r="Q83" i="25" s="1"/>
  <c r="Q86" i="25" s="1"/>
  <c r="P76" i="25"/>
  <c r="R75" i="18"/>
  <c r="R78" i="18" s="1"/>
  <c r="R80" i="18" s="1"/>
  <c r="R82" i="18" s="1"/>
  <c r="R84" i="18" s="1"/>
  <c r="Q75" i="18"/>
  <c r="Q78" i="18" s="1"/>
  <c r="Q80" i="18" s="1"/>
  <c r="Q82" i="18" s="1"/>
  <c r="Q84" i="18" s="1"/>
  <c r="Q69" i="25"/>
  <c r="Q48" i="25"/>
  <c r="Q35" i="25"/>
  <c r="Q66" i="18"/>
  <c r="Q64" i="18"/>
  <c r="Q19" i="18"/>
  <c r="R34" i="18"/>
  <c r="R48" i="25"/>
  <c r="Q17" i="25"/>
  <c r="C7" i="33"/>
  <c r="E33" i="32"/>
  <c r="D33" i="32"/>
  <c r="C32" i="32"/>
  <c r="C31" i="32"/>
  <c r="C30" i="32"/>
  <c r="C29" i="32"/>
  <c r="C28" i="32"/>
  <c r="C27" i="32"/>
  <c r="C26" i="32"/>
  <c r="C25" i="32"/>
  <c r="C24" i="32"/>
  <c r="E21" i="32"/>
  <c r="D21" i="32"/>
  <c r="B21" i="32"/>
  <c r="C20" i="32"/>
  <c r="C19" i="32"/>
  <c r="C18" i="32"/>
  <c r="C17" i="32"/>
  <c r="C16" i="32"/>
  <c r="C11" i="32"/>
  <c r="E10" i="32"/>
  <c r="E12" i="32" s="1"/>
  <c r="D10" i="32"/>
  <c r="D12" i="32" s="1"/>
  <c r="B10" i="32"/>
  <c r="B12" i="32" s="1"/>
  <c r="C9" i="32"/>
  <c r="C8" i="32"/>
  <c r="C7" i="32"/>
  <c r="C6" i="32"/>
  <c r="C5" i="32"/>
  <c r="C4" i="32"/>
  <c r="E27" i="31"/>
  <c r="D27" i="31"/>
  <c r="B27" i="31"/>
  <c r="B29" i="31" s="1"/>
  <c r="C26" i="31"/>
  <c r="C25" i="31"/>
  <c r="C24" i="31"/>
  <c r="C23" i="31"/>
  <c r="C22" i="31"/>
  <c r="C21" i="31"/>
  <c r="C20" i="31"/>
  <c r="C19" i="31"/>
  <c r="C18" i="31"/>
  <c r="C17" i="31"/>
  <c r="E14" i="31"/>
  <c r="D14" i="31"/>
  <c r="C9" i="31"/>
  <c r="C8" i="31"/>
  <c r="C6" i="31"/>
  <c r="C5" i="31"/>
  <c r="C4" i="31"/>
  <c r="C19" i="30"/>
  <c r="C17" i="30"/>
  <c r="C15" i="30"/>
  <c r="C14" i="30"/>
  <c r="C13" i="30"/>
  <c r="C9" i="30"/>
  <c r="C6" i="30"/>
  <c r="E5" i="30"/>
  <c r="E7" i="30" s="1"/>
  <c r="E12" i="30" s="1"/>
  <c r="E16" i="30" s="1"/>
  <c r="E18" i="30" s="1"/>
  <c r="E21" i="30" s="1"/>
  <c r="B5" i="30"/>
  <c r="B7" i="30" s="1"/>
  <c r="C4" i="30"/>
  <c r="C3" i="30"/>
  <c r="V31" i="34"/>
  <c r="U31" i="34"/>
  <c r="V30" i="34"/>
  <c r="U30" i="34"/>
  <c r="V23" i="34"/>
  <c r="U23" i="34"/>
  <c r="V22" i="34"/>
  <c r="U22" i="34"/>
  <c r="V21" i="34"/>
  <c r="U21" i="34"/>
  <c r="V12" i="34"/>
  <c r="V11" i="34"/>
  <c r="U11" i="34"/>
  <c r="R19" i="14"/>
  <c r="R16" i="14"/>
  <c r="R40" i="14"/>
  <c r="Q19" i="14"/>
  <c r="Q36" i="14"/>
  <c r="R52" i="17"/>
  <c r="Q37" i="17"/>
  <c r="Q54" i="17"/>
  <c r="Q34" i="17"/>
  <c r="R19" i="25"/>
  <c r="R8" i="25"/>
  <c r="Q67" i="25"/>
  <c r="R11" i="18"/>
  <c r="R8" i="18"/>
  <c r="Q34" i="18"/>
  <c r="Q11" i="18"/>
  <c r="Q8" i="18"/>
  <c r="P81" i="18"/>
  <c r="E39" i="28"/>
  <c r="E38" i="28"/>
  <c r="E25" i="28"/>
  <c r="E24" i="28"/>
  <c r="E23" i="28"/>
  <c r="L57" i="28"/>
  <c r="E14" i="28"/>
  <c r="E49" i="28"/>
  <c r="P82" i="25"/>
  <c r="P77" i="25"/>
  <c r="P78" i="18"/>
  <c r="P80" i="18" s="1"/>
  <c r="P52" i="25"/>
  <c r="O117" i="18"/>
  <c r="P112" i="18"/>
  <c r="P107" i="18"/>
  <c r="P114" i="25"/>
  <c r="P8" i="25"/>
  <c r="P11" i="25"/>
  <c r="B19" i="33"/>
  <c r="P19" i="18"/>
  <c r="P17" i="18"/>
  <c r="P19" i="25"/>
  <c r="P17" i="25"/>
  <c r="P47" i="18"/>
  <c r="P71" i="25"/>
  <c r="P67" i="25"/>
  <c r="P48" i="25"/>
  <c r="P64" i="25"/>
  <c r="P65" i="25" s="1"/>
  <c r="P69" i="25"/>
  <c r="T31" i="34"/>
  <c r="S31" i="34"/>
  <c r="T30" i="34"/>
  <c r="S30" i="34"/>
  <c r="T23" i="34"/>
  <c r="S23" i="34"/>
  <c r="T22" i="34"/>
  <c r="S22" i="34"/>
  <c r="T21" i="34"/>
  <c r="S21" i="34"/>
  <c r="S13" i="34"/>
  <c r="T12" i="34"/>
  <c r="S12" i="34"/>
  <c r="T11" i="34"/>
  <c r="S11" i="34"/>
  <c r="T10" i="34"/>
  <c r="S10" i="34"/>
  <c r="C54" i="33"/>
  <c r="D50" i="33"/>
  <c r="C48" i="33"/>
  <c r="C43" i="33"/>
  <c r="C42" i="33"/>
  <c r="D39" i="33"/>
  <c r="B39" i="33"/>
  <c r="C38" i="33"/>
  <c r="C37" i="33"/>
  <c r="C36" i="33"/>
  <c r="C34" i="33"/>
  <c r="C33" i="33"/>
  <c r="C32" i="33"/>
  <c r="C31" i="33"/>
  <c r="C30" i="33"/>
  <c r="C29" i="33"/>
  <c r="C26" i="33"/>
  <c r="C25" i="33"/>
  <c r="C24" i="33"/>
  <c r="D23" i="33"/>
  <c r="B23" i="33"/>
  <c r="C22" i="33"/>
  <c r="C21" i="33"/>
  <c r="C20" i="33"/>
  <c r="D19" i="33"/>
  <c r="C18" i="33"/>
  <c r="C17" i="33"/>
  <c r="C16" i="33"/>
  <c r="C15" i="33"/>
  <c r="C14" i="33"/>
  <c r="C13" i="33"/>
  <c r="C12" i="33"/>
  <c r="C11" i="33"/>
  <c r="C10" i="33"/>
  <c r="C8" i="33"/>
  <c r="D5" i="33"/>
  <c r="B5" i="33"/>
  <c r="C5" i="33" s="1"/>
  <c r="C4" i="33"/>
  <c r="C3" i="33"/>
  <c r="P25" i="17"/>
  <c r="P13" i="14"/>
  <c r="P17" i="14" s="1"/>
  <c r="P20" i="14" s="1"/>
  <c r="O51" i="17"/>
  <c r="P9" i="18"/>
  <c r="P11" i="18" s="1"/>
  <c r="C49" i="28"/>
  <c r="D49" i="28"/>
  <c r="O40" i="14"/>
  <c r="O34" i="14"/>
  <c r="O71" i="25"/>
  <c r="O64" i="25"/>
  <c r="O65" i="25" s="1"/>
  <c r="O70" i="18"/>
  <c r="O68" i="18"/>
  <c r="O63" i="18"/>
  <c r="O64" i="18" s="1"/>
  <c r="O119" i="25"/>
  <c r="O109" i="25"/>
  <c r="O17" i="18"/>
  <c r="O114" i="25"/>
  <c r="O60" i="25"/>
  <c r="O35" i="25"/>
  <c r="O26" i="25"/>
  <c r="O19" i="25"/>
  <c r="O17" i="25"/>
  <c r="O51" i="25"/>
  <c r="O50" i="25"/>
  <c r="O52" i="25" s="1"/>
  <c r="O112" i="18"/>
  <c r="O107" i="18"/>
  <c r="O19" i="18"/>
  <c r="O81" i="18"/>
  <c r="O76" i="18"/>
  <c r="O73" i="18"/>
  <c r="O75" i="18" s="1"/>
  <c r="O51" i="18"/>
  <c r="O47" i="18"/>
  <c r="B32" i="1"/>
  <c r="C39" i="33" l="1"/>
  <c r="E35" i="32"/>
  <c r="P118" i="25"/>
  <c r="C23" i="33"/>
  <c r="B27" i="33"/>
  <c r="B52" i="33" s="1"/>
  <c r="D27" i="33"/>
  <c r="D52" i="33" s="1"/>
  <c r="B35" i="32"/>
  <c r="C33" i="32"/>
  <c r="D35" i="32"/>
  <c r="D36" i="32" s="1"/>
  <c r="C21" i="32"/>
  <c r="C5" i="30"/>
  <c r="C7" i="30" s="1"/>
  <c r="C8" i="30" s="1"/>
  <c r="B8" i="30"/>
  <c r="P116" i="18"/>
  <c r="D29" i="31"/>
  <c r="E36" i="32"/>
  <c r="O116" i="18"/>
  <c r="C50" i="33"/>
  <c r="E29" i="31"/>
  <c r="C10" i="32"/>
  <c r="C12" i="32" s="1"/>
  <c r="E26" i="28"/>
  <c r="R25" i="17"/>
  <c r="Q25" i="17"/>
  <c r="Q8" i="25"/>
  <c r="C27" i="31"/>
  <c r="E8" i="30"/>
  <c r="O78" i="18"/>
  <c r="O80" i="18" s="1"/>
  <c r="O82" i="18" s="1"/>
  <c r="O84" i="18" s="1"/>
  <c r="C19" i="33"/>
  <c r="C27" i="33" s="1"/>
  <c r="C52" i="33" s="1"/>
  <c r="C14" i="31"/>
  <c r="P82" i="18"/>
  <c r="P84" i="18" s="1"/>
  <c r="O48" i="25"/>
  <c r="O118" i="25"/>
  <c r="R34" i="17"/>
  <c r="R37" i="17"/>
  <c r="Q11" i="25"/>
  <c r="R11" i="25"/>
  <c r="Q19" i="25"/>
  <c r="R67" i="25"/>
  <c r="R36" i="14"/>
  <c r="Q17" i="18"/>
  <c r="R66" i="18"/>
  <c r="Q68" i="18"/>
  <c r="Q71" i="25"/>
  <c r="Q58" i="17"/>
  <c r="Q40" i="14"/>
  <c r="Q34" i="14"/>
  <c r="R26" i="25"/>
  <c r="R69" i="25"/>
  <c r="R38" i="14"/>
  <c r="R17" i="18"/>
  <c r="R68" i="18"/>
  <c r="Q65" i="25"/>
  <c r="R17" i="25"/>
  <c r="Q56" i="17"/>
  <c r="Q38" i="14"/>
  <c r="R56" i="17"/>
  <c r="R65" i="25"/>
  <c r="Q16" i="14"/>
  <c r="R35" i="25"/>
  <c r="R71" i="25"/>
  <c r="R19" i="18"/>
  <c r="R64" i="18"/>
  <c r="Q26" i="25"/>
  <c r="C35" i="32" l="1"/>
  <c r="C36" i="32" s="1"/>
  <c r="C29" i="31"/>
  <c r="R108" i="18"/>
  <c r="R107" i="18" s="1"/>
  <c r="Q117" i="18"/>
  <c r="Q107" i="18"/>
  <c r="Q116" i="18" s="1"/>
  <c r="R117" i="18" l="1"/>
  <c r="R116" i="18"/>
  <c r="C11" i="30"/>
  <c r="C12" i="30" s="1"/>
  <c r="C16" i="30" s="1"/>
  <c r="C18" i="30" s="1"/>
  <c r="B12" i="30"/>
  <c r="B16" i="30"/>
  <c r="B18" i="30" s="1"/>
  <c r="B21" i="30" s="1"/>
  <c r="C21" i="30" l="1"/>
  <c r="D10" i="30" s="1"/>
  <c r="D12" i="30" s="1"/>
  <c r="D16" i="30" s="1"/>
  <c r="D18" i="30" s="1"/>
  <c r="D21" i="30" s="1"/>
</calcChain>
</file>

<file path=xl/sharedStrings.xml><?xml version="1.0" encoding="utf-8"?>
<sst xmlns="http://schemas.openxmlformats.org/spreadsheetml/2006/main" count="1074" uniqueCount="517">
  <si>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</si>
  <si>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</si>
  <si>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</si>
  <si>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</si>
  <si>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</si>
  <si>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</si>
  <si>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</si>
  <si>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</si>
  <si>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</si>
  <si>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</si>
  <si>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</si>
  <si>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</si>
  <si>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</si>
  <si>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</si>
  <si>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</si>
  <si>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</si>
  <si>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Mobile</t>
  </si>
  <si>
    <t>Investor Relations Manager</t>
  </si>
  <si>
    <t>Sarah Inmon</t>
  </si>
  <si>
    <t>sarah.inmon@millicom.com</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</si>
  <si>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</si>
  <si>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</si>
  <si>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</si>
  <si>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</si>
  <si>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</si>
  <si>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</si>
  <si>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</si>
  <si>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</si>
  <si>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</si>
  <si>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</si>
  <si>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</si>
  <si>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</si>
  <si>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</si>
  <si>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</si>
  <si>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</si>
  <si>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</si>
  <si>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</si>
  <si>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</si>
  <si>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</si>
  <si>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</si>
  <si>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</si>
  <si>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</si>
  <si>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</si>
  <si>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</si>
  <si>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</si>
  <si>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</si>
  <si>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</si>
  <si>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</si>
  <si>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</si>
  <si>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</si>
  <si>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</si>
  <si>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</si>
  <si>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</si>
  <si>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</si>
  <si>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</si>
  <si>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</si>
  <si>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</si>
  <si>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</si>
  <si>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</si>
  <si>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</si>
  <si>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</si>
  <si>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</si>
  <si>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</si>
  <si>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</si>
  <si>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</si>
  <si>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</si>
  <si>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</si>
  <si>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</si>
  <si>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</si>
  <si>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</si>
  <si>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</si>
  <si>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</si>
  <si>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</si>
  <si>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</si>
  <si>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</si>
  <si>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</si>
  <si>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</si>
  <si>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</si>
  <si>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</si>
  <si>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</si>
  <si>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</si>
  <si>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</si>
  <si>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</si>
  <si>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</si>
  <si>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</si>
  <si>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</si>
  <si>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</si>
  <si>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</si>
  <si>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</si>
  <si>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</si>
  <si>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</si>
  <si>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</si>
  <si>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</si>
  <si>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</si>
  <si>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</si>
  <si>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</si>
  <si>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</si>
  <si>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</si>
  <si>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</si>
  <si>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</si>
  <si>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</si>
  <si>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</si>
  <si>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</si>
  <si>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</si>
  <si>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</si>
  <si>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</si>
  <si>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</si>
  <si>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</si>
  <si>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</si>
  <si>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</si>
  <si>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</si>
  <si>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</si>
  <si>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</si>
  <si>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</si>
  <si>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</si>
  <si>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</si>
  <si>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</si>
  <si>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</si>
  <si>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In US$</t>
  </si>
  <si>
    <t>In Local Currency</t>
  </si>
  <si>
    <t>Of which leases</t>
  </si>
  <si>
    <t>Cash</t>
  </si>
  <si>
    <t>Proportionate data</t>
  </si>
  <si>
    <t>Revenue</t>
  </si>
  <si>
    <t>EBITDA*</t>
  </si>
  <si>
    <t>Total capex</t>
  </si>
  <si>
    <t xml:space="preserve">Notes: </t>
  </si>
  <si>
    <t>The numbers presented are in US$ millions, and may contain minor rounding differences from figures previously presented</t>
  </si>
  <si>
    <t>In 2017 the sum of the quarters may not match the full year as we do not re-present past periods for discontinued operations</t>
  </si>
  <si>
    <t xml:space="preserve">Beginning in Q3 2018 and effective from January 1st 2018, revenues for a portion of the wholesale international traffic in our Colombia B2B business are presented on a net basis in accordance with IFRS 15 </t>
  </si>
  <si>
    <t>Not reviewed by auditors</t>
  </si>
  <si>
    <t>Link to disclaimers Non-IFRS descriptions tab</t>
  </si>
  <si>
    <t>of which Home service (B2C)</t>
  </si>
  <si>
    <t>Share of net profit in Guatemala and Honduras</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</si>
  <si>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</si>
  <si>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</si>
  <si>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</si>
  <si>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</si>
  <si>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</si>
  <si>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</si>
  <si>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</si>
  <si>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</si>
  <si>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</si>
  <si>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</si>
  <si>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</si>
  <si>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</si>
  <si>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</si>
  <si>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</si>
  <si>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</si>
  <si>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</si>
  <si>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</si>
  <si>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</si>
  <si>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</si>
  <si>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</si>
  <si>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</si>
  <si>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</si>
  <si>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</si>
  <si>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</si>
  <si>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</si>
  <si>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</si>
  <si>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</si>
  <si>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</si>
  <si>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</si>
  <si>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</si>
  <si>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</si>
  <si>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</si>
  <si>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</si>
  <si>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</si>
  <si>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</si>
  <si>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</si>
  <si>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</si>
  <si>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</si>
  <si>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</si>
  <si>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</si>
  <si>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</si>
  <si>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</si>
  <si>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</si>
  <si>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</si>
  <si>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</si>
  <si>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</si>
  <si>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Organic</t>
  </si>
  <si>
    <t>FX</t>
  </si>
  <si>
    <t>Reported</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</si>
  <si>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</si>
  <si>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</si>
  <si>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</si>
  <si>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</si>
  <si>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</si>
  <si>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</si>
  <si>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</si>
  <si>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</si>
  <si>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</si>
  <si>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</si>
  <si>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</si>
  <si>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</si>
  <si>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</si>
  <si>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</si>
  <si>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</si>
  <si>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</si>
  <si>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</si>
  <si>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</si>
  <si>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</si>
  <si>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</si>
  <si>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</si>
  <si>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</si>
  <si>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</si>
  <si>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</si>
  <si>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</si>
  <si>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</si>
  <si>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</si>
  <si>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</si>
  <si>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</si>
  <si>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</si>
  <si>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</si>
  <si>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</si>
  <si>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</si>
  <si>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</si>
  <si>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</si>
  <si>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</si>
  <si>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</si>
  <si>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</si>
  <si>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</si>
  <si>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</si>
  <si>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</si>
  <si>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</si>
  <si>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 xml:space="preserve">US$ millions </t>
  </si>
  <si>
    <t>IFRS adjustments (ii)</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</si>
  <si>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</si>
  <si>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</si>
  <si>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</si>
  <si>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</si>
  <si>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</si>
  <si>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</si>
  <si>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</si>
  <si>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</si>
  <si>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</si>
  <si>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</si>
  <si>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</si>
  <si>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</si>
  <si>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</si>
  <si>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</si>
  <si>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</si>
  <si>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</si>
  <si>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</si>
  <si>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</si>
  <si>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</si>
  <si>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</si>
  <si>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</si>
  <si>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</si>
  <si>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</si>
  <si>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</si>
  <si>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</si>
  <si>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</si>
  <si>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</si>
  <si>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</si>
  <si>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</si>
  <si>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</si>
  <si>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</si>
  <si>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</si>
  <si>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</si>
  <si>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</si>
  <si>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</si>
  <si>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</si>
  <si>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</si>
  <si>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</si>
  <si>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</si>
  <si>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</si>
  <si>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</si>
  <si>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</si>
  <si>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</si>
  <si>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</si>
  <si>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</si>
  <si>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</si>
  <si>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</si>
  <si>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</si>
  <si>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</si>
  <si>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</si>
  <si>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</si>
  <si>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</si>
  <si>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</si>
  <si>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</si>
  <si>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</si>
  <si>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</si>
  <si>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</si>
  <si>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</si>
  <si>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</si>
  <si>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</si>
  <si>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</si>
  <si>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</si>
  <si>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</si>
  <si>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</si>
  <si>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</si>
  <si>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</si>
  <si>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</si>
  <si>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</si>
  <si>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</si>
  <si>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</si>
  <si>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</si>
  <si>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</si>
  <si>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</si>
  <si>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</si>
  <si>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</si>
  <si>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</si>
  <si>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</si>
  <si>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</si>
  <si>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</si>
  <si>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</si>
  <si>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</si>
  <si>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</si>
  <si>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</si>
  <si>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</si>
  <si>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</si>
  <si>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</si>
  <si>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</si>
  <si>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</si>
  <si>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</si>
  <si>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</si>
  <si>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Changes in working cap</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</si>
  <si>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</si>
  <si>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</si>
  <si>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</si>
  <si>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</si>
  <si>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</si>
  <si>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</si>
  <si>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</si>
  <si>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</si>
  <si>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</si>
  <si>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</si>
  <si>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</si>
  <si>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</si>
  <si>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</si>
  <si>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</si>
  <si>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</si>
  <si>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</si>
  <si>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</si>
  <si>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</si>
  <si>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</si>
  <si>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</si>
  <si>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</si>
  <si>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</si>
  <si>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</si>
  <si>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</si>
  <si>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</si>
  <si>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</si>
  <si>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</si>
  <si>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</si>
  <si>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Perimeter</t>
  </si>
  <si>
    <t>Beginning in Q2 2019 our numbers are adjusted for the classification of our operation in Chad as discontinued operations. All comparative calculations reflect this adjustment in the prior periods.</t>
  </si>
  <si>
    <t>Latam Segment</t>
  </si>
  <si>
    <t>Africa Segment</t>
  </si>
  <si>
    <t>Group (IFRS)</t>
  </si>
  <si>
    <t>Income Statement</t>
  </si>
  <si>
    <t>Depreciation expense</t>
  </si>
  <si>
    <t>Lease interest expense</t>
  </si>
  <si>
    <t>Net income</t>
  </si>
  <si>
    <t>Cash Flow</t>
  </si>
  <si>
    <t>Additional interest payments (IFRS 16)</t>
  </si>
  <si>
    <t>Additional lease capital payments (IFRS 16)</t>
  </si>
  <si>
    <t>Balance Sheet</t>
  </si>
  <si>
    <t>Additional lease liabilities</t>
  </si>
  <si>
    <t>Operating free cash flow</t>
  </si>
  <si>
    <t>Latam Segment ($ millions)</t>
  </si>
  <si>
    <t>OCF</t>
  </si>
  <si>
    <t>NM</t>
  </si>
  <si>
    <t>One-offs</t>
  </si>
  <si>
    <t>Service revenue ($ millions)</t>
  </si>
  <si>
    <t>EBITDA ($ millions)</t>
  </si>
  <si>
    <t>Latam</t>
  </si>
  <si>
    <t>Total</t>
  </si>
  <si>
    <t>Net debt to Proportionate net debt to EBITDA</t>
  </si>
  <si>
    <t>Debt Maturity Profile</t>
  </si>
  <si>
    <t>International Bonds</t>
  </si>
  <si>
    <t>Local Bonds (Colombia &amp; Bolivia)</t>
  </si>
  <si>
    <t>Bank and DFI</t>
  </si>
  <si>
    <t>Debt maturity profile</t>
  </si>
  <si>
    <t>Floating MIC S.A. Sust. Bond Due 2024</t>
  </si>
  <si>
    <t>($millions)</t>
  </si>
  <si>
    <t>Profit (loss) before tax</t>
  </si>
  <si>
    <t>Net profit (loss) for the period</t>
  </si>
  <si>
    <t>Income statement data (IFRS)</t>
  </si>
  <si>
    <t>IFRS16 Impact</t>
  </si>
  <si>
    <t>% change</t>
  </si>
  <si>
    <t>Share of profit in Guatemala and Honduras</t>
  </si>
  <si>
    <t>Gains (losses) from other JVs and associates, net</t>
  </si>
  <si>
    <t>Profit (loss) for the period from continuing ops.</t>
  </si>
  <si>
    <t>Operating Free Cash Flow Reconciliation</t>
  </si>
  <si>
    <t>Net cash provided by operating activities</t>
  </si>
  <si>
    <t>Purchase of property, plant and equipment</t>
  </si>
  <si>
    <t>Proceeds from sale of property, plant and equipment</t>
  </si>
  <si>
    <t>(Less) Proceeds from sale of towers part of tower sale and leaseback transactions</t>
  </si>
  <si>
    <t>Purchase of intangible assets and licenses</t>
  </si>
  <si>
    <t>Proceeds from sale of intangible assets</t>
  </si>
  <si>
    <t>(Less) Purchase of spectrum and licenses</t>
  </si>
  <si>
    <t>(Less) Finance charges paid, net</t>
  </si>
  <si>
    <t>Cash Flow Data ($ millions)</t>
  </si>
  <si>
    <t>Capex Reconciliation</t>
  </si>
  <si>
    <t>Additions to property, plant and equipment</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</si>
  <si>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</si>
  <si>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</si>
  <si>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</si>
  <si>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</si>
  <si>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</si>
  <si>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</si>
  <si>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</si>
  <si>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Capex excluding spectrum and finance lease capitalizations</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</si>
  <si>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</si>
  <si>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</si>
  <si>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</si>
  <si>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</si>
  <si>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</si>
  <si>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</si>
  <si>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</si>
  <si>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</si>
  <si>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</si>
  <si>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</si>
  <si>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</si>
  <si>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Reported Growth to Organic Growth by Main Latam Markets</t>
  </si>
  <si>
    <t>Q3 19</t>
  </si>
  <si>
    <t>Q3 2019</t>
  </si>
  <si>
    <t>Other</t>
  </si>
  <si>
    <t>ARPU Reconciliation</t>
  </si>
  <si>
    <t>Mobile service revenue ($m)</t>
  </si>
  <si>
    <t xml:space="preserve">A- Current period      </t>
  </si>
  <si>
    <t xml:space="preserve">B- Prior year period </t>
  </si>
  <si>
    <t xml:space="preserve">C- Reported growth (A/B)        </t>
  </si>
  <si>
    <t xml:space="preserve">D- Accounting change impact                 </t>
  </si>
  <si>
    <t>E- Change in Perimeter impact</t>
  </si>
  <si>
    <t xml:space="preserve">F- FX impact                 </t>
  </si>
  <si>
    <t>G-Other</t>
  </si>
  <si>
    <t>* Proportionate EBITDA and Proportionate Net debt/EBITDA in Q3 and FY 2018 include proforma numbers for Cable Onda</t>
  </si>
  <si>
    <t>Mobile Service revenue ($m) from non Tigo customers ($m) *</t>
  </si>
  <si>
    <t>Mobile customers - end of period (000)</t>
  </si>
  <si>
    <t>6.875% Comcel USD 800m Bond Due 2024</t>
  </si>
  <si>
    <t>6.000% MIC S.A. USD 500m Bond Due 2025</t>
  </si>
  <si>
    <t>6.625% MIC S.A. USD 500m Bond Due 2026</t>
  </si>
  <si>
    <t>5.875% Telecel USD 300m Bond Due 2027</t>
  </si>
  <si>
    <t>6.250% MIC S.A. USD 750m Bond Due 2029</t>
  </si>
  <si>
    <t>5.125% MIC S.A. USD 500m Bond Due 2028</t>
  </si>
  <si>
    <t>Q4 19</t>
  </si>
  <si>
    <t>FY 19</t>
  </si>
  <si>
    <t>Q4 2019</t>
  </si>
  <si>
    <t>FY 2019</t>
  </si>
  <si>
    <t>12M 2019</t>
  </si>
  <si>
    <t>12M 2019 before IFRS 16</t>
  </si>
  <si>
    <t>12M 2018</t>
  </si>
  <si>
    <t>Comment</t>
  </si>
  <si>
    <t>&gt;2030</t>
  </si>
  <si>
    <t>4.500% Cable Onda $600m Bond due 2030</t>
  </si>
  <si>
    <t>Home service revenue ($m)</t>
  </si>
  <si>
    <t>Home service revenue ($m) from non Tigo customers ($m) *</t>
  </si>
  <si>
    <t>Customer Relationships - end of period (000) **</t>
  </si>
  <si>
    <t>* TV advertising, production services, equipment rental revenue, call center revenue, equipment sales and other non customer driven revenue</t>
  </si>
  <si>
    <t>** Represented by homes connected all techonologies (HFC + Other Technologies + DTH &amp; Wimax RGUs)</t>
  </si>
  <si>
    <t>Home</t>
  </si>
  <si>
    <t>Gross Financial Obligations</t>
  </si>
  <si>
    <t>H- Organic Growth (C-D-E-F-G)</t>
  </si>
  <si>
    <t>Accounting</t>
  </si>
  <si>
    <t>Net Financial Obligations</t>
  </si>
  <si>
    <t>255 Giralda Ave, Suite 800, Miami 33134, USA</t>
  </si>
  <si>
    <t>Financial obligations</t>
  </si>
  <si>
    <t>Proforma</t>
  </si>
  <si>
    <t>Gross</t>
  </si>
  <si>
    <t>Net</t>
  </si>
  <si>
    <t>Adjustments*</t>
  </si>
  <si>
    <t>Leverage</t>
  </si>
  <si>
    <t>Millicom Group (IFRS)</t>
  </si>
  <si>
    <t>—</t>
  </si>
  <si>
    <t>Plus: Guatamala</t>
  </si>
  <si>
    <t>Plus: Honduras</t>
  </si>
  <si>
    <t>Less: Corporate Costs</t>
  </si>
  <si>
    <t>Underlying Millicom Group (Non-IFRS)</t>
  </si>
  <si>
    <t>Less: 50% Minority Stake in Colombia</t>
  </si>
  <si>
    <t>Less: 45% Minority Stake in Guatemala</t>
  </si>
  <si>
    <t>Less: 33% Minority Stake in Honduras</t>
  </si>
  <si>
    <t>Less: 20% Minority Stake in Panama</t>
  </si>
  <si>
    <t>Less: 1.5% Minority Stake in Tanzania</t>
  </si>
  <si>
    <t>Proportionate Millicom Group (Non-IFRS)</t>
  </si>
  <si>
    <t>* Proforma adjusted EBITDA related to mobile acquisitions in Nicaragua and Panama.</t>
  </si>
  <si>
    <t>In 2019 and 2017 the sum of the quarters may not match the full year as we do not re-present past periods for discontinued operations</t>
  </si>
  <si>
    <t>Leverage metrics for Q1 19-Q3-19 are calculated excluding the impact of IFRS 16 on underlying net debt and proportionate net debt and by using EBITDA after leases. See non-IFRS descriptions tab for more details.</t>
  </si>
  <si>
    <t>Represented EBITDA</t>
  </si>
  <si>
    <t>Represented EBITDA (%)</t>
  </si>
  <si>
    <t>Nicaragua &amp; Costa Rica</t>
  </si>
  <si>
    <t>Service revenue</t>
  </si>
  <si>
    <t>Q1 20</t>
  </si>
  <si>
    <t>Q1 2020</t>
  </si>
  <si>
    <t>Q1 20 reported IFRS</t>
  </si>
  <si>
    <t>31 March 2020 Underlying</t>
  </si>
  <si>
    <t>31 March 2020 (IFRS)</t>
  </si>
  <si>
    <t>Summary of one-offs in Q1 2020 ($ millions)</t>
  </si>
  <si>
    <t>Muicipal witholding tax on acquisition</t>
  </si>
  <si>
    <t>March 2020 Underlying</t>
  </si>
  <si>
    <t>March 2020 IFRS YTD</t>
  </si>
  <si>
    <t>Share buy back</t>
  </si>
  <si>
    <t>March 2020 IFRS</t>
  </si>
  <si>
    <t>March 2019 Underlying</t>
  </si>
  <si>
    <t>As reported in Q1 2019</t>
  </si>
  <si>
    <t>-</t>
  </si>
  <si>
    <t>December 2019 Underlying</t>
  </si>
  <si>
    <t>Debt Information - March 31, 2020</t>
  </si>
  <si>
    <t>N/A</t>
  </si>
  <si>
    <t>* Perimeter impact on Latam segment reflects acquisition of mobile businesses in Panama and Nicaragua during 2019.</t>
  </si>
  <si>
    <t>Latam*</t>
  </si>
  <si>
    <t>Mobile Service revenue ($m) from Tigo customers (A)</t>
  </si>
  <si>
    <t>Mobile customers - average (000) (B) **</t>
  </si>
  <si>
    <t>* Refers to TV advertising, production services, MVNO, DVNO, equipment rental revenue, call center revenue, national roaming, equipment sales,
visitor roaming, tower rental, DVNE, and other non-customer driven revenue.</t>
  </si>
  <si>
    <t>** Average QoQ for the quarterly view is the average of the last quarter.</t>
  </si>
  <si>
    <t>Home ARPU (USD/Month) (A/B/number of months)</t>
  </si>
  <si>
    <t>*** Average QoQ for the quarterly view is the average of the last quarter.</t>
  </si>
  <si>
    <t>Mobile ARPU (USD/Month) (A/B/number of months)</t>
  </si>
  <si>
    <t>Home service revenue ($m) from Tigo customers (A)</t>
  </si>
  <si>
    <t>Customer Relationships - average (000)  (B)***</t>
  </si>
  <si>
    <t>EBITDA excluding Chad</t>
  </si>
  <si>
    <t>Phone</t>
  </si>
  <si>
    <t>001 786 628 5270</t>
  </si>
  <si>
    <t>001 786 628 5303</t>
  </si>
  <si>
    <t xml:space="preserve">This information was prior to this release inside information and is information that Millicom is obliged to make public pursuant to the EU Market Abuse Regulation. 
This information was submitted for publication, through the agency of the contact person set out above, at 12:00 CET on April 30,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</si>
</sst>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00%"/>
    <numFmt numFmtId="350" formatCode="0.0%;\(0\)%;\-;@"/>
    <numFmt numFmtId="351" formatCode="0.00%;\(0.0\)%;\-;@"/>
    <numFmt numFmtId="352" formatCode="0.0%;\ \(0.0\)%;\-;\ @"/>
    <numFmt numFmtId="353" formatCode="0;0;\-;@"/>
    <numFmt numFmtId="354" formatCode="0;\(0\);\-;@"/>
    <numFmt numFmtId="355" formatCode="* #,##0,,;* \(#,##0,,\);* &quot;-&quot;;_(@_)"/>
    <numFmt numFmtId="356" formatCode="0.00\x"/>
  </numFmts>
  <fonts count="305">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11"/>
      <color rgb="FFFF0000"/>
      <name val="Calibri"/>
      <family val="2"/>
      <scheme val="minor"/>
    </font>
    <font>
      <b/>
      <sz val="11"/>
      <color rgb="FFFF0000"/>
      <name val="Calibri"/>
      <family val="2"/>
      <scheme val="minor"/>
    </font>
    <font>
      <sz val="8"/>
      <color rgb="FF5060BA"/>
      <name val="Georgia"/>
      <family val="1"/>
    </font>
    <font>
      <b/>
      <sz val="9"/>
      <color theme="3"/>
      <name val="Arial"/>
      <family val="2"/>
    </font>
    <font>
      <sz val="8"/>
      <color rgb="FF00245D"/>
      <name val="Arial"/>
      <family val="2"/>
    </font>
    <font>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
      <b/>
      <sz val="10"/>
      <name val="Calibri"/>
      <family val="2"/>
      <scheme val="minor"/>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s>
  <borders count="5912">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medium">
        <color indexed="64"/>
      </left>
      <right/>
      <top style="medium">
        <color indexed="64"/>
      </top>
      <bottom style="medium">
        <color indexed="64"/>
      </bottom>
      <diagonal/>
    </border>
    <border>
      <left/>
      <right style="medium">
        <color rgb="FF00245D"/>
      </right>
      <top/>
      <bottom style="medium">
        <color rgb="FF00245D"/>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rgb="FF00245D"/>
      </bottom>
      <diagonal/>
    </border>
    <border>
      <left/>
      <right style="medium">
        <color rgb="FF00245D"/>
      </right>
      <top style="medium">
        <color indexed="64"/>
      </top>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538">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258" fillId="0" borderId="5885" xfId="0" applyNumberFormat="1" applyFont="1" applyBorder="1" applyAlignment="1">
      <alignment horizontal="center" vertical="center" wrapText="1"/>
    </xf>
    <xf numFmtId="37" fontId="0" fillId="0" borderId="0" xfId="0" applyNumberFormat="1"/>
    <xf numFmtId="0" fontId="259" fillId="76" borderId="12" xfId="0" applyFont="1" applyFill="1" applyBorder="1" applyAlignment="1">
      <alignment vertical="center" wrapText="1"/>
    </xf>
    <xf numFmtId="37" fontId="259" fillId="0" borderId="5885" xfId="0" applyNumberFormat="1" applyFont="1" applyBorder="1" applyAlignment="1">
      <alignment horizontal="center" vertical="center" wrapText="1"/>
    </xf>
    <xf numFmtId="0" fontId="259" fillId="0" borderId="5885" xfId="0" applyFont="1" applyBorder="1" applyAlignment="1">
      <alignment horizontal="center"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8" fillId="0" borderId="5887" xfId="0" applyFont="1" applyBorder="1" applyAlignment="1">
      <alignment vertical="center" wrapText="1"/>
    </xf>
    <xf numFmtId="0" fontId="259" fillId="0" borderId="5887" xfId="0" applyFont="1" applyBorder="1" applyAlignment="1">
      <alignment vertical="center" wrapText="1"/>
    </xf>
    <xf numFmtId="3" fontId="260" fillId="0" borderId="0" xfId="0" applyNumberFormat="1" applyFont="1" applyAlignment="1">
      <alignment horizontal="center" vertical="center" wrapText="1"/>
    </xf>
    <xf numFmtId="0" fontId="258" fillId="0" borderId="5889" xfId="0" applyFont="1" applyBorder="1" applyAlignment="1">
      <alignment vertical="center" wrapText="1"/>
    </xf>
    <xf numFmtId="0" fontId="257" fillId="75" borderId="5890" xfId="0" applyFont="1" applyFill="1" applyBorder="1" applyAlignment="1">
      <alignment horizontal="center" vertical="center" wrapText="1"/>
    </xf>
    <xf numFmtId="0" fontId="2" fillId="3" borderId="0" xfId="2" applyFill="1" applyAlignment="1" applyProtection="1"/>
    <xf numFmtId="171" fontId="273" fillId="3" borderId="0" xfId="3" applyNumberFormat="1" applyFont="1" applyFill="1" applyAlignment="1">
      <alignment horizontal="center" vertical="center"/>
    </xf>
    <xf numFmtId="0" fontId="257" fillId="75" borderId="5891" xfId="0" applyFont="1" applyFill="1" applyBorder="1" applyAlignment="1">
      <alignment vertical="center" wrapText="1"/>
    </xf>
    <xf numFmtId="0" fontId="257" fillId="75" borderId="5892" xfId="0" applyFont="1" applyFill="1" applyBorder="1" applyAlignment="1">
      <alignment horizontal="center" vertical="center" wrapText="1"/>
    </xf>
    <xf numFmtId="0" fontId="257" fillId="75" borderId="5893" xfId="0" applyFont="1" applyFill="1" applyBorder="1" applyAlignment="1">
      <alignment vertical="center" wrapText="1"/>
    </xf>
    <xf numFmtId="0" fontId="0" fillId="0" borderId="0" xfId="0" applyAlignment="1">
      <alignment horizontal="center"/>
    </xf>
    <xf numFmtId="0" fontId="258" fillId="0" borderId="5894" xfId="0" applyFont="1" applyBorder="1" applyAlignment="1">
      <alignment horizontal="left" vertical="center" wrapText="1" indent="1"/>
    </xf>
    <xf numFmtId="0" fontId="259" fillId="0" borderId="5894" xfId="0" applyFont="1" applyBorder="1" applyAlignment="1">
      <alignment vertical="center" wrapText="1"/>
    </xf>
    <xf numFmtId="0" fontId="259" fillId="0" borderId="5894" xfId="0" applyFont="1" applyBorder="1" applyAlignment="1">
      <alignment horizontal="left" vertical="center" wrapText="1" indent="1"/>
    </xf>
    <xf numFmtId="0" fontId="259" fillId="0" borderId="5894" xfId="0" applyFont="1" applyBorder="1" applyAlignment="1">
      <alignment horizontal="left" vertical="center" wrapText="1" indent="2"/>
    </xf>
    <xf numFmtId="0" fontId="258"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6" fillId="3" borderId="0" xfId="1" applyNumberFormat="1" applyFont="1" applyFill="1" applyAlignment="1">
      <alignment horizontal="center" vertical="center"/>
    </xf>
    <xf numFmtId="168" fontId="273" fillId="3" borderId="0" xfId="1" applyNumberFormat="1" applyFont="1" applyFill="1" applyAlignment="1">
      <alignment horizontal="center" vertical="center"/>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43" fontId="6" fillId="0" borderId="0" xfId="3" applyFont="1" applyAlignment="1">
      <alignment horizontal="center"/>
    </xf>
    <xf numFmtId="0" fontId="5" fillId="3" borderId="5898" xfId="0" applyFont="1" applyFill="1" applyBorder="1"/>
    <xf numFmtId="3" fontId="5" fillId="3" borderId="5872" xfId="6" applyNumberFormat="1" applyFont="1" applyFill="1" applyBorder="1" applyAlignment="1">
      <alignment horizontal="center" vertical="center"/>
    </xf>
    <xf numFmtId="0" fontId="5" fillId="0" borderId="5898" xfId="0" applyFont="1" applyBorder="1"/>
    <xf numFmtId="0" fontId="275" fillId="3" borderId="0" xfId="0" applyFont="1" applyFill="1"/>
    <xf numFmtId="37" fontId="258" fillId="0" borderId="12" xfId="0" applyNumberFormat="1" applyFont="1" applyBorder="1" applyAlignment="1">
      <alignment horizontal="center" vertical="center" wrapText="1"/>
    </xf>
    <xf numFmtId="37" fontId="258" fillId="0" borderId="5883"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168" fontId="258" fillId="0" borderId="12" xfId="1" applyNumberFormat="1" applyFont="1" applyBorder="1" applyAlignment="1">
      <alignment horizontal="center" vertical="center" wrapText="1"/>
    </xf>
    <xf numFmtId="168" fontId="258" fillId="0" borderId="5885" xfId="0" applyNumberFormat="1" applyFont="1" applyBorder="1" applyAlignment="1">
      <alignment horizontal="center" vertical="center" wrapText="1"/>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170" fontId="10"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168" fontId="5" fillId="3" borderId="0" xfId="1" applyNumberFormat="1" applyFont="1" applyFill="1" applyAlignment="1">
      <alignment horizontal="center" vertical="center"/>
    </xf>
    <xf numFmtId="0" fontId="257" fillId="75" borderId="5890"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49"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4"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37" fontId="258" fillId="0" borderId="5888" xfId="0" applyNumberFormat="1" applyFont="1" applyFill="1" applyBorder="1" applyAlignment="1">
      <alignment horizontal="center" vertical="center" wrapText="1"/>
    </xf>
    <xf numFmtId="37" fontId="259" fillId="0" borderId="5888" xfId="0" applyNumberFormat="1" applyFont="1" applyFill="1" applyBorder="1" applyAlignment="1">
      <alignment horizontal="center" vertical="center" wrapText="1"/>
    </xf>
    <xf numFmtId="37" fontId="258" fillId="0" borderId="5899" xfId="0" applyNumberFormat="1" applyFont="1" applyFill="1" applyBorder="1" applyAlignment="1">
      <alignment horizontal="center" vertical="center" wrapText="1"/>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1" fillId="0" borderId="0" xfId="0" applyFont="1" applyAlignment="1">
      <alignment horizontal="center" vertical="center" wrapText="1"/>
    </xf>
    <xf numFmtId="168" fontId="18" fillId="3" borderId="0" xfId="1" quotePrefix="1" applyNumberFormat="1" applyFont="1" applyFill="1" applyAlignment="1">
      <alignment horizontal="center"/>
    </xf>
    <xf numFmtId="168" fontId="18" fillId="3" borderId="0" xfId="0" quotePrefix="1" applyNumberFormat="1" applyFont="1" applyFill="1" applyAlignment="1">
      <alignment horizontal="center" vertical="center"/>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39" fontId="6" fillId="3" borderId="0" xfId="0" applyNumberFormat="1" applyFont="1" applyFill="1" applyAlignment="1">
      <alignment horizontal="center"/>
    </xf>
    <xf numFmtId="168" fontId="277" fillId="0" borderId="12" xfId="1" applyNumberFormat="1" applyFont="1" applyBorder="1" applyAlignment="1">
      <alignment horizontal="center" vertical="center" wrapText="1"/>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37" fontId="258" fillId="0" borderId="5881" xfId="0" applyNumberFormat="1" applyFont="1" applyBorder="1" applyAlignment="1">
      <alignment horizontal="center" vertical="center" wrapText="1"/>
    </xf>
    <xf numFmtId="37" fontId="258" fillId="0" borderId="5882" xfId="0" applyNumberFormat="1" applyFont="1" applyBorder="1" applyAlignment="1">
      <alignment horizontal="center" vertical="center" wrapText="1"/>
    </xf>
    <xf numFmtId="0" fontId="258" fillId="0" borderId="5882" xfId="0" applyFont="1" applyBorder="1" applyAlignment="1">
      <alignment horizontal="center" vertical="center" wrapText="1"/>
    </xf>
    <xf numFmtId="0" fontId="259" fillId="0" borderId="5894" xfId="0" applyFont="1" applyBorder="1" applyAlignment="1">
      <alignment horizontal="left" vertical="top" wrapText="1" indent="1"/>
    </xf>
    <xf numFmtId="0" fontId="277" fillId="0" borderId="5900" xfId="0" applyFont="1" applyBorder="1"/>
    <xf numFmtId="37" fontId="278" fillId="0" borderId="5901" xfId="0" applyNumberFormat="1" applyFont="1" applyBorder="1"/>
    <xf numFmtId="0" fontId="277" fillId="0" borderId="5901" xfId="0" applyFont="1" applyBorder="1"/>
    <xf numFmtId="0" fontId="278" fillId="0" borderId="5901" xfId="0" applyFont="1" applyBorder="1"/>
    <xf numFmtId="0" fontId="277" fillId="0" borderId="5902" xfId="0" applyFont="1" applyBorder="1"/>
    <xf numFmtId="0" fontId="257" fillId="75" borderId="5882" xfId="0" applyFont="1" applyFill="1" applyBorder="1" applyAlignment="1">
      <alignment horizontal="center" vertical="center" wrapText="1"/>
    </xf>
    <xf numFmtId="0" fontId="282" fillId="0" borderId="5881" xfId="0" applyFont="1" applyBorder="1"/>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37" fontId="278" fillId="3" borderId="5882" xfId="0" applyNumberFormat="1" applyFont="1" applyFill="1" applyBorder="1"/>
    <xf numFmtId="170" fontId="0" fillId="0" borderId="0" xfId="3" applyNumberFormat="1" applyFont="1" applyAlignment="1">
      <alignment horizontal="center" vertical="center" wrapText="1"/>
    </xf>
    <xf numFmtId="170" fontId="6" fillId="3" borderId="0" xfId="3" applyNumberFormat="1" applyFont="1" applyFill="1" applyAlignment="1">
      <alignment horizontal="center" vertical="center"/>
    </xf>
    <xf numFmtId="0" fontId="5" fillId="0" borderId="0" xfId="0" applyFont="1" applyAlignment="1">
      <alignment horizontal="center" vertical="center"/>
    </xf>
    <xf numFmtId="170" fontId="281" fillId="0" borderId="0" xfId="3" applyNumberFormat="1" applyFont="1" applyAlignment="1">
      <alignment horizontal="center" vertical="center" wrapText="1"/>
    </xf>
    <xf numFmtId="168" fontId="281" fillId="0" borderId="0" xfId="1" applyNumberFormat="1" applyFont="1" applyAlignment="1">
      <alignment horizontal="center" vertical="center" wrapText="1"/>
    </xf>
    <xf numFmtId="0" fontId="281" fillId="0" borderId="0" xfId="0" applyFont="1"/>
    <xf numFmtId="1" fontId="0" fillId="0" borderId="0" xfId="0" applyNumberFormat="1" applyAlignment="1">
      <alignment horizontal="center"/>
    </xf>
    <xf numFmtId="37" fontId="0" fillId="0" borderId="0" xfId="0" applyNumberFormat="1" applyAlignment="1">
      <alignment horizontal="center"/>
    </xf>
    <xf numFmtId="0" fontId="2" fillId="0" borderId="0" xfId="2" applyFill="1" applyAlignment="1" applyProtection="1"/>
    <xf numFmtId="0" fontId="283" fillId="0" borderId="0" xfId="0" applyFont="1"/>
    <xf numFmtId="0" fontId="285" fillId="82" borderId="0" xfId="0" applyFont="1" applyFill="1" applyBorder="1" applyAlignment="1">
      <alignment vertical="center" wrapText="1"/>
    </xf>
    <xf numFmtId="0" fontId="285" fillId="82" borderId="5885" xfId="0" applyFont="1" applyFill="1" applyBorder="1" applyAlignment="1">
      <alignment vertical="center" wrapText="1"/>
    </xf>
    <xf numFmtId="0" fontId="0" fillId="0" borderId="5894" xfId="0" applyBorder="1" applyAlignment="1">
      <alignment vertical="center" wrapText="1"/>
    </xf>
    <xf numFmtId="170" fontId="0" fillId="0" borderId="0" xfId="3" applyNumberFormat="1" applyFont="1" applyBorder="1"/>
    <xf numFmtId="0" fontId="0" fillId="0" borderId="5895" xfId="0" applyBorder="1" applyAlignment="1">
      <alignment vertical="center" wrapText="1"/>
    </xf>
    <xf numFmtId="0" fontId="284" fillId="82" borderId="5903" xfId="0" applyFont="1" applyFill="1" applyBorder="1" applyAlignment="1">
      <alignment vertical="center" wrapText="1"/>
    </xf>
    <xf numFmtId="0" fontId="284" fillId="82" borderId="5870" xfId="0" applyFont="1" applyFill="1" applyBorder="1" applyAlignment="1">
      <alignment horizontal="center" vertical="center" wrapText="1"/>
    </xf>
    <xf numFmtId="0" fontId="284" fillId="82" borderId="5882" xfId="0" applyFont="1" applyFill="1" applyBorder="1" applyAlignment="1">
      <alignment horizontal="center" vertical="center" wrapText="1"/>
    </xf>
    <xf numFmtId="0" fontId="281" fillId="0" borderId="5898" xfId="0" applyFont="1" applyBorder="1" applyAlignment="1">
      <alignment vertical="center" wrapText="1"/>
    </xf>
    <xf numFmtId="352" fontId="0" fillId="0" borderId="0" xfId="1" applyNumberFormat="1" applyFont="1" applyBorder="1" applyAlignment="1">
      <alignment horizontal="center" vertical="center" wrapText="1"/>
    </xf>
    <xf numFmtId="352" fontId="0" fillId="0" borderId="5885" xfId="1" applyNumberFormat="1" applyFont="1" applyBorder="1" applyAlignment="1">
      <alignment horizontal="center" vertical="center" wrapText="1"/>
    </xf>
    <xf numFmtId="351" fontId="0" fillId="0" borderId="0" xfId="1" applyNumberFormat="1" applyFont="1" applyBorder="1" applyAlignment="1">
      <alignment horizontal="center" vertical="center" wrapText="1"/>
    </xf>
    <xf numFmtId="350" fontId="0" fillId="0" borderId="0" xfId="1" applyNumberFormat="1" applyFont="1" applyBorder="1" applyAlignment="1">
      <alignment horizontal="center" vertical="center" wrapText="1"/>
    </xf>
    <xf numFmtId="352" fontId="281" fillId="0" borderId="5872" xfId="1" applyNumberFormat="1" applyFont="1" applyBorder="1" applyAlignment="1">
      <alignment horizontal="center" vertical="center" wrapText="1"/>
    </xf>
    <xf numFmtId="352" fontId="281" fillId="0" borderId="5904" xfId="1" applyNumberFormat="1" applyFont="1" applyBorder="1" applyAlignment="1">
      <alignment horizontal="center" vertical="center" wrapText="1"/>
    </xf>
    <xf numFmtId="170" fontId="0" fillId="0" borderId="0" xfId="3" applyNumberFormat="1" applyFont="1" applyAlignment="1"/>
    <xf numFmtId="0" fontId="284" fillId="82" borderId="0" xfId="0" applyFont="1" applyFill="1" applyBorder="1" applyAlignment="1">
      <alignment horizontal="center" vertical="center" wrapText="1"/>
    </xf>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horizontal="left" vertical="center" wrapText="1"/>
    </xf>
    <xf numFmtId="0" fontId="285" fillId="82" borderId="5903" xfId="0" applyFont="1" applyFill="1" applyBorder="1"/>
    <xf numFmtId="0" fontId="284" fillId="82" borderId="0" xfId="0" applyFont="1" applyFill="1" applyBorder="1" applyAlignment="1">
      <alignment horizontal="right" vertical="center" wrapText="1"/>
    </xf>
    <xf numFmtId="0" fontId="284" fillId="82" borderId="5885" xfId="0" applyFont="1" applyFill="1" applyBorder="1" applyAlignment="1">
      <alignment horizontal="right" vertical="center" wrapText="1"/>
    </xf>
    <xf numFmtId="0" fontId="11" fillId="2" borderId="5870" xfId="0" applyFont="1" applyFill="1" applyBorder="1" applyAlignment="1"/>
    <xf numFmtId="0" fontId="11" fillId="2" borderId="0" xfId="0" applyFont="1" applyFill="1" applyBorder="1" applyAlignment="1"/>
    <xf numFmtId="0" fontId="11" fillId="2" borderId="5903" xfId="0" applyFont="1" applyFill="1" applyBorder="1" applyAlignment="1">
      <alignment vertical="center"/>
    </xf>
    <xf numFmtId="0" fontId="11" fillId="2" borderId="5894" xfId="0" applyFont="1" applyFill="1" applyBorder="1" applyAlignment="1">
      <alignment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354" fontId="0" fillId="0" borderId="0" xfId="0" applyNumberFormat="1" applyBorder="1" applyAlignment="1">
      <alignment horizont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0" fontId="0" fillId="0" borderId="0" xfId="0" applyBorder="1" applyAlignment="1">
      <alignment horizontal="left" vertical="center" wrapText="1"/>
    </xf>
    <xf numFmtId="174" fontId="287" fillId="0" borderId="0" xfId="3" applyNumberFormat="1" applyFont="1" applyAlignment="1">
      <alignment horizontal="center" vertical="center" wrapText="1"/>
    </xf>
    <xf numFmtId="168" fontId="288" fillId="0" borderId="0" xfId="1" applyNumberFormat="1" applyFont="1" applyAlignment="1">
      <alignment horizontal="center" vertical="center" wrapText="1"/>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9" fillId="0" borderId="0" xfId="64355" applyNumberFormat="1" applyFont="1" applyFill="1" applyBorder="1" applyAlignment="1">
      <alignment horizontal="right"/>
    </xf>
    <xf numFmtId="37" fontId="258" fillId="3" borderId="5885" xfId="0" applyNumberFormat="1" applyFont="1" applyFill="1" applyBorder="1" applyAlignment="1">
      <alignment horizontal="center" vertical="center" wrapText="1"/>
    </xf>
    <xf numFmtId="0" fontId="258" fillId="3" borderId="5885" xfId="0"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37" fontId="259" fillId="3" borderId="5885" xfId="0" applyNumberFormat="1" applyFont="1" applyFill="1" applyBorder="1" applyAlignment="1">
      <alignment horizontal="center" vertical="center" wrapText="1"/>
    </xf>
    <xf numFmtId="0" fontId="259" fillId="3" borderId="5885" xfId="0"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37" fontId="258" fillId="3" borderId="5883" xfId="0" applyNumberFormat="1" applyFont="1" applyFill="1" applyBorder="1" applyAlignment="1">
      <alignment horizontal="center" vertical="center" wrapText="1"/>
    </xf>
    <xf numFmtId="37" fontId="258" fillId="3" borderId="5884" xfId="0" applyNumberFormat="1" applyFont="1" applyFill="1" applyBorder="1" applyAlignment="1">
      <alignment horizontal="center" vertical="center" wrapText="1"/>
    </xf>
    <xf numFmtId="0" fontId="258" fillId="3" borderId="5888" xfId="0" applyFont="1" applyFill="1" applyBorder="1" applyAlignment="1">
      <alignment horizontal="center" vertical="center" wrapText="1"/>
    </xf>
    <xf numFmtId="170" fontId="259" fillId="3" borderId="5888" xfId="3" applyNumberFormat="1" applyFont="1" applyFill="1" applyBorder="1" applyAlignment="1">
      <alignment horizontal="center" vertical="center" wrapText="1"/>
    </xf>
    <xf numFmtId="170" fontId="259" fillId="3" borderId="5885" xfId="3"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0" fontId="259" fillId="3" borderId="5888" xfId="0" applyFont="1" applyFill="1" applyBorder="1" applyAlignment="1">
      <alignment horizontal="center" vertical="center" wrapText="1"/>
    </xf>
    <xf numFmtId="0" fontId="259" fillId="3" borderId="5894"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4" xfId="0" applyNumberFormat="1" applyFont="1" applyFill="1" applyBorder="1" applyAlignment="1">
      <alignment horizontal="center" vertical="center" wrapText="1"/>
    </xf>
    <xf numFmtId="37" fontId="290" fillId="3" borderId="12" xfId="0" applyNumberFormat="1" applyFont="1" applyFill="1" applyBorder="1" applyAlignment="1">
      <alignment horizontal="center" vertical="center" wrapText="1"/>
    </xf>
    <xf numFmtId="37" fontId="290" fillId="3" borderId="5894" xfId="0" applyNumberFormat="1" applyFont="1" applyFill="1" applyBorder="1" applyAlignment="1">
      <alignment horizontal="center" vertical="center" wrapText="1"/>
    </xf>
    <xf numFmtId="37" fontId="290"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0" fontId="292" fillId="0" borderId="0" xfId="0" applyFont="1"/>
    <xf numFmtId="168" fontId="293" fillId="0" borderId="5885" xfId="1" applyNumberFormat="1" applyFont="1" applyBorder="1" applyAlignment="1">
      <alignment horizontal="right"/>
    </xf>
    <xf numFmtId="9" fontId="293" fillId="0" borderId="5885" xfId="1" applyNumberFormat="1" applyFont="1" applyBorder="1" applyAlignment="1"/>
    <xf numFmtId="9" fontId="293" fillId="0" borderId="5885" xfId="1" applyNumberFormat="1" applyFont="1" applyBorder="1" applyAlignment="1">
      <alignment horizontal="right"/>
    </xf>
    <xf numFmtId="37" fontId="290" fillId="3" borderId="5885" xfId="0" applyNumberFormat="1" applyFont="1" applyFill="1" applyBorder="1" applyAlignment="1">
      <alignment horizontal="center" vertical="center" wrapText="1"/>
    </xf>
    <xf numFmtId="37" fontId="291" fillId="3" borderId="12" xfId="0"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37" fontId="0" fillId="3" borderId="0" xfId="0" applyNumberFormat="1" applyFont="1" applyFill="1" applyAlignment="1">
      <alignment horizontal="center" vertical="center"/>
    </xf>
    <xf numFmtId="170" fontId="0" fillId="3" borderId="0" xfId="3" applyNumberFormat="1" applyFont="1" applyFill="1" applyBorder="1" applyAlignment="1">
      <alignment horizontal="right"/>
    </xf>
    <xf numFmtId="170" fontId="281" fillId="3" borderId="5872" xfId="3" applyNumberFormat="1" applyFont="1" applyFill="1" applyBorder="1" applyAlignment="1">
      <alignment horizontal="right"/>
    </xf>
    <xf numFmtId="170" fontId="0" fillId="3" borderId="0" xfId="3" applyNumberFormat="1" applyFont="1" applyFill="1" applyBorder="1" applyAlignment="1">
      <alignment horizontal="right" vertical="center"/>
    </xf>
    <xf numFmtId="170" fontId="281" fillId="0" borderId="10" xfId="3" applyNumberFormat="1" applyFont="1" applyBorder="1"/>
    <xf numFmtId="170" fontId="0" fillId="3" borderId="0" xfId="3" applyNumberFormat="1" applyFont="1" applyFill="1" applyBorder="1" applyAlignment="1">
      <alignment horizontal="center"/>
    </xf>
    <xf numFmtId="0" fontId="0" fillId="3" borderId="0" xfId="0" applyFill="1" applyBorder="1"/>
    <xf numFmtId="170" fontId="281" fillId="3" borderId="0" xfId="3" applyNumberFormat="1" applyFont="1" applyFill="1" applyBorder="1" applyAlignment="1">
      <alignment horizontal="center"/>
    </xf>
    <xf numFmtId="0" fontId="281" fillId="0" borderId="0" xfId="0" applyFont="1" applyBorder="1" applyAlignment="1">
      <alignment vertical="center" wrapText="1"/>
    </xf>
    <xf numFmtId="353" fontId="281" fillId="0" borderId="0" xfId="0" applyNumberFormat="1" applyFont="1" applyBorder="1" applyAlignment="1">
      <alignment horizontal="center"/>
    </xf>
    <xf numFmtId="0" fontId="281" fillId="0" borderId="0" xfId="0" applyFont="1" applyBorder="1" applyAlignment="1">
      <alignment horizontal="left"/>
    </xf>
    <xf numFmtId="0" fontId="257" fillId="75" borderId="5881" xfId="0" applyFont="1" applyFill="1" applyBorder="1" applyAlignment="1">
      <alignment horizontal="center"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43" fontId="13" fillId="0" borderId="0" xfId="3" applyFont="1"/>
    <xf numFmtId="174" fontId="8" fillId="0" borderId="0" xfId="1" applyNumberFormat="1" applyFont="1" applyAlignment="1">
      <alignment vertical="center"/>
    </xf>
    <xf numFmtId="170" fontId="5" fillId="0" borderId="0" xfId="3" applyNumberFormat="1" applyFont="1" applyAlignment="1">
      <alignment vertical="center"/>
    </xf>
    <xf numFmtId="43" fontId="5" fillId="0" borderId="0" xfId="3" applyFont="1"/>
    <xf numFmtId="170" fontId="8" fillId="0" borderId="0" xfId="3" applyNumberFormat="1" applyFont="1" applyAlignment="1">
      <alignment vertical="center"/>
    </xf>
    <xf numFmtId="43" fontId="8" fillId="0" borderId="0" xfId="3" applyFont="1"/>
    <xf numFmtId="37" fontId="259" fillId="3" borderId="5888" xfId="0" applyNumberFormat="1" applyFont="1" applyFill="1" applyBorder="1" applyAlignment="1">
      <alignment horizontal="center" vertical="center" wrapText="1"/>
    </xf>
    <xf numFmtId="0" fontId="0" fillId="0" borderId="5894" xfId="0" applyBorder="1"/>
    <xf numFmtId="0" fontId="281" fillId="3" borderId="0" xfId="0" applyFont="1" applyFill="1" applyBorder="1"/>
    <xf numFmtId="0" fontId="6" fillId="0" borderId="5894" xfId="0" applyFont="1" applyBorder="1"/>
    <xf numFmtId="0" fontId="6" fillId="0" borderId="0" xfId="0" applyFont="1" applyBorder="1"/>
    <xf numFmtId="2" fontId="6" fillId="0" borderId="0" xfId="0" applyNumberFormat="1" applyFont="1" applyBorder="1" applyAlignment="1">
      <alignment horizontal="center"/>
    </xf>
    <xf numFmtId="0" fontId="6" fillId="0" borderId="5885" xfId="0" applyFont="1" applyBorder="1"/>
    <xf numFmtId="0" fontId="284" fillId="82" borderId="0" xfId="0" applyFont="1" applyFill="1" applyBorder="1" applyAlignment="1">
      <alignment vertical="center" wrapText="1"/>
    </xf>
    <xf numFmtId="0" fontId="0" fillId="82" borderId="0" xfId="0" applyFill="1" applyBorder="1"/>
    <xf numFmtId="9" fontId="6" fillId="0" borderId="5885" xfId="0" applyNumberFormat="1" applyFont="1" applyBorder="1"/>
    <xf numFmtId="37" fontId="9" fillId="76" borderId="5870" xfId="0" applyNumberFormat="1" applyFont="1" applyFill="1" applyBorder="1" applyAlignment="1">
      <alignment vertical="center" wrapText="1"/>
    </xf>
    <xf numFmtId="170" fontId="281" fillId="0" borderId="5870" xfId="3" applyNumberFormat="1" applyFont="1" applyBorder="1"/>
    <xf numFmtId="9" fontId="295" fillId="0" borderId="5882" xfId="1" applyFont="1" applyBorder="1" applyAlignment="1">
      <alignment horizontal="right"/>
    </xf>
    <xf numFmtId="0" fontId="281" fillId="0" borderId="5903" xfId="0" applyFont="1" applyBorder="1"/>
    <xf numFmtId="0" fontId="281" fillId="0" borderId="5870" xfId="0" applyFont="1" applyBorder="1"/>
    <xf numFmtId="37" fontId="281" fillId="0" borderId="5870" xfId="0" applyNumberFormat="1" applyFont="1" applyBorder="1"/>
    <xf numFmtId="0" fontId="5" fillId="0" borderId="5903" xfId="0" applyFont="1" applyBorder="1"/>
    <xf numFmtId="0" fontId="5" fillId="0" borderId="5870" xfId="0" applyFont="1" applyBorder="1"/>
    <xf numFmtId="170" fontId="281" fillId="0" borderId="0" xfId="3" applyNumberFormat="1" applyFont="1" applyBorder="1"/>
    <xf numFmtId="168" fontId="295" fillId="0" borderId="5885" xfId="1" applyNumberFormat="1" applyFont="1" applyBorder="1" applyAlignment="1">
      <alignment horizontal="right"/>
    </xf>
    <xf numFmtId="0" fontId="281" fillId="0" borderId="0" xfId="0" applyFont="1" applyBorder="1"/>
    <xf numFmtId="0" fontId="5" fillId="0" borderId="5894" xfId="0" applyFont="1" applyBorder="1"/>
    <xf numFmtId="0" fontId="5" fillId="0" borderId="0" xfId="0" applyFont="1" applyBorder="1"/>
    <xf numFmtId="355" fontId="5" fillId="0" borderId="0" xfId="0" applyNumberFormat="1" applyFont="1" applyBorder="1"/>
    <xf numFmtId="0" fontId="5" fillId="0" borderId="5885" xfId="0" applyFont="1" applyBorder="1"/>
    <xf numFmtId="10" fontId="5" fillId="0" borderId="5882" xfId="0" applyNumberFormat="1" applyFont="1" applyBorder="1"/>
    <xf numFmtId="10" fontId="6" fillId="0" borderId="5885" xfId="0" applyNumberFormat="1" applyFont="1" applyBorder="1"/>
    <xf numFmtId="10" fontId="5" fillId="0" borderId="5885" xfId="0" applyNumberFormat="1" applyFont="1" applyBorder="1"/>
    <xf numFmtId="0" fontId="281" fillId="0" borderId="5894" xfId="0" applyFont="1" applyBorder="1"/>
    <xf numFmtId="168" fontId="295" fillId="0" borderId="5884" xfId="1" applyNumberFormat="1" applyFont="1" applyBorder="1" applyAlignment="1">
      <alignment horizontal="right"/>
    </xf>
    <xf numFmtId="0" fontId="5" fillId="0" borderId="5895" xfId="0" applyFont="1" applyBorder="1"/>
    <xf numFmtId="0" fontId="5" fillId="0" borderId="10" xfId="0" applyFont="1" applyBorder="1"/>
    <xf numFmtId="0" fontId="5" fillId="0" borderId="5884" xfId="0" applyFont="1" applyBorder="1"/>
    <xf numFmtId="9" fontId="295" fillId="0" borderId="5882" xfId="1" applyNumberFormat="1" applyFont="1" applyBorder="1" applyAlignment="1"/>
    <xf numFmtId="2" fontId="5" fillId="0" borderId="5870" xfId="0" applyNumberFormat="1" applyFont="1" applyBorder="1" applyAlignment="1">
      <alignment horizontal="center"/>
    </xf>
    <xf numFmtId="9" fontId="5" fillId="0" borderId="5882" xfId="0" applyNumberFormat="1" applyFont="1" applyBorder="1"/>
    <xf numFmtId="9" fontId="281" fillId="0" borderId="5885" xfId="3" applyNumberFormat="1" applyFont="1" applyBorder="1"/>
    <xf numFmtId="0" fontId="296" fillId="0" borderId="5894" xfId="0" applyFont="1" applyBorder="1"/>
    <xf numFmtId="0" fontId="44" fillId="0" borderId="5894" xfId="0" applyFont="1" applyBorder="1"/>
    <xf numFmtId="0" fontId="44" fillId="0" borderId="0" xfId="0" applyFont="1" applyBorder="1"/>
    <xf numFmtId="2" fontId="44" fillId="0" borderId="0" xfId="0" applyNumberFormat="1" applyFont="1" applyBorder="1" applyAlignment="1">
      <alignment horizontal="center"/>
    </xf>
    <xf numFmtId="2" fontId="44" fillId="0" borderId="0" xfId="0" applyNumberFormat="1" applyFont="1" applyBorder="1"/>
    <xf numFmtId="9" fontId="44" fillId="0" borderId="5885" xfId="0" applyNumberFormat="1" applyFont="1" applyBorder="1"/>
    <xf numFmtId="9" fontId="295" fillId="0" borderId="5885" xfId="1" applyNumberFormat="1" applyFont="1" applyBorder="1" applyAlignment="1"/>
    <xf numFmtId="2" fontId="5" fillId="0" borderId="0" xfId="0" applyNumberFormat="1" applyFont="1" applyBorder="1" applyAlignment="1">
      <alignment horizontal="center"/>
    </xf>
    <xf numFmtId="2" fontId="5" fillId="0" borderId="0" xfId="0" applyNumberFormat="1" applyFont="1" applyBorder="1"/>
    <xf numFmtId="9" fontId="5" fillId="0" borderId="5885" xfId="0" applyNumberFormat="1" applyFont="1" applyBorder="1"/>
    <xf numFmtId="9" fontId="295" fillId="0" borderId="5885" xfId="1" applyNumberFormat="1" applyFont="1" applyBorder="1" applyAlignment="1">
      <alignment horizontal="right"/>
    </xf>
    <xf numFmtId="9" fontId="295" fillId="0" borderId="5884" xfId="1" applyNumberFormat="1" applyFont="1" applyBorder="1" applyAlignment="1">
      <alignment horizontal="right"/>
    </xf>
    <xf numFmtId="2" fontId="5" fillId="0" borderId="10" xfId="0" applyNumberFormat="1" applyFont="1" applyBorder="1" applyAlignment="1">
      <alignment horizontal="center"/>
    </xf>
    <xf numFmtId="0" fontId="297" fillId="3" borderId="0" xfId="0" applyFont="1" applyFill="1"/>
    <xf numFmtId="0" fontId="298" fillId="3" borderId="0" xfId="0" applyFont="1" applyFill="1"/>
    <xf numFmtId="0" fontId="299" fillId="3" borderId="0" xfId="0" applyFont="1" applyFill="1"/>
    <xf numFmtId="43" fontId="300" fillId="3" borderId="0" xfId="3" applyFont="1" applyFill="1"/>
    <xf numFmtId="0" fontId="300" fillId="3" borderId="0" xfId="0" applyFont="1" applyFill="1"/>
    <xf numFmtId="0" fontId="301" fillId="3" borderId="0" xfId="0" applyFont="1" applyFill="1"/>
    <xf numFmtId="0" fontId="302" fillId="3" borderId="0" xfId="0" applyFont="1" applyFill="1"/>
    <xf numFmtId="3" fontId="302" fillId="3" borderId="0" xfId="0" applyNumberFormat="1" applyFont="1" applyFill="1"/>
    <xf numFmtId="3" fontId="297" fillId="3" borderId="0" xfId="0" applyNumberFormat="1" applyFont="1" applyFill="1"/>
    <xf numFmtId="0" fontId="297" fillId="3" borderId="0" xfId="0" applyFont="1" applyFill="1" applyAlignment="1">
      <alignment horizontal="center"/>
    </xf>
    <xf numFmtId="168" fontId="299" fillId="3" borderId="0" xfId="0" applyNumberFormat="1" applyFont="1" applyFill="1"/>
    <xf numFmtId="168" fontId="300" fillId="3" borderId="0" xfId="0" applyNumberFormat="1" applyFont="1" applyFill="1"/>
    <xf numFmtId="168" fontId="297" fillId="3" borderId="0" xfId="0" applyNumberFormat="1" applyFont="1" applyFill="1"/>
    <xf numFmtId="0" fontId="299" fillId="3" borderId="2" xfId="0" applyFont="1" applyFill="1" applyBorder="1"/>
    <xf numFmtId="9" fontId="301" fillId="3" borderId="0" xfId="0" applyNumberFormat="1" applyFont="1" applyFill="1"/>
    <xf numFmtId="9" fontId="297" fillId="3" borderId="0" xfId="0" applyNumberFormat="1" applyFont="1" applyFill="1"/>
    <xf numFmtId="0" fontId="303" fillId="3" borderId="0" xfId="0" applyFont="1" applyFill="1"/>
    <xf numFmtId="0" fontId="281" fillId="0" borderId="0" xfId="0" applyFont="1" applyBorder="1" applyAlignment="1">
      <alignment horizontal="left" vertical="center" wrapText="1"/>
    </xf>
    <xf numFmtId="37" fontId="6" fillId="3" borderId="0" xfId="0" applyNumberFormat="1" applyFont="1" applyFill="1"/>
    <xf numFmtId="37" fontId="297" fillId="3" borderId="0" xfId="0" applyNumberFormat="1" applyFont="1" applyFill="1"/>
    <xf numFmtId="9" fontId="281" fillId="0" borderId="0" xfId="0" applyNumberFormat="1" applyFont="1" applyBorder="1" applyAlignment="1">
      <alignment horizontal="left" vertical="center" wrapText="1"/>
    </xf>
    <xf numFmtId="0" fontId="0" fillId="82" borderId="5885" xfId="0" applyFill="1" applyBorder="1"/>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9" fontId="0" fillId="0" borderId="0" xfId="0" applyNumberFormat="1" applyBorder="1"/>
    <xf numFmtId="0" fontId="285" fillId="0" borderId="0" xfId="0" applyFont="1" applyFill="1" applyBorder="1"/>
    <xf numFmtId="0" fontId="0" fillId="0" borderId="0" xfId="0" applyFill="1" applyBorder="1"/>
    <xf numFmtId="0" fontId="281" fillId="3" borderId="5894" xfId="0" applyFont="1" applyFill="1" applyBorder="1" applyAlignment="1">
      <alignment vertical="center" wrapText="1"/>
    </xf>
    <xf numFmtId="229" fontId="281" fillId="3" borderId="0" xfId="0" applyNumberFormat="1" applyFont="1" applyFill="1" applyBorder="1" applyAlignment="1">
      <alignment horizontal="center"/>
    </xf>
    <xf numFmtId="0" fontId="0" fillId="3" borderId="5895" xfId="0" applyFill="1" applyBorder="1" applyAlignment="1">
      <alignment vertical="center" wrapText="1"/>
    </xf>
    <xf numFmtId="229" fontId="0" fillId="3" borderId="10" xfId="0" applyNumberFormat="1" applyFill="1" applyBorder="1" applyAlignment="1">
      <alignment horizontal="center" vertical="center"/>
    </xf>
    <xf numFmtId="0" fontId="281" fillId="3" borderId="5898" xfId="0" applyFont="1" applyFill="1" applyBorder="1" applyAlignment="1">
      <alignment vertical="center" wrapText="1"/>
    </xf>
    <xf numFmtId="229" fontId="281" fillId="3" borderId="5872" xfId="0" applyNumberFormat="1" applyFont="1" applyFill="1" applyBorder="1" applyAlignment="1">
      <alignment horizontal="center"/>
    </xf>
    <xf numFmtId="0" fontId="281" fillId="3" borderId="5872" xfId="0" applyFont="1" applyFill="1" applyBorder="1" applyAlignment="1">
      <alignment horizontal="left" vertical="center" wrapText="1"/>
    </xf>
    <xf numFmtId="0" fontId="281" fillId="3" borderId="5872" xfId="0" applyFont="1" applyFill="1" applyBorder="1" applyAlignment="1">
      <alignment horizontal="left"/>
    </xf>
    <xf numFmtId="0" fontId="281" fillId="3" borderId="5904" xfId="0" applyFont="1" applyFill="1" applyBorder="1" applyAlignment="1">
      <alignment horizontal="left"/>
    </xf>
    <xf numFmtId="0" fontId="0" fillId="3" borderId="5894" xfId="0"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0" fillId="3" borderId="5885" xfId="3" applyNumberFormat="1" applyFont="1" applyFill="1" applyBorder="1" applyAlignment="1">
      <alignment horizontal="right"/>
    </xf>
    <xf numFmtId="170" fontId="281" fillId="3" borderId="10" xfId="3" applyNumberFormat="1" applyFont="1" applyFill="1" applyBorder="1"/>
    <xf numFmtId="170" fontId="281" fillId="3" borderId="5884" xfId="3" applyNumberFormat="1" applyFont="1" applyFill="1" applyBorder="1"/>
    <xf numFmtId="354" fontId="0" fillId="3" borderId="0" xfId="0" applyNumberFormat="1" applyFill="1" applyBorder="1" applyAlignment="1">
      <alignment horizontal="center"/>
    </xf>
    <xf numFmtId="354" fontId="0" fillId="3" borderId="5885" xfId="0" applyNumberFormat="1" applyFill="1" applyBorder="1" applyAlignment="1">
      <alignment horizontal="center"/>
    </xf>
    <xf numFmtId="354" fontId="283" fillId="3" borderId="0" xfId="0" applyNumberFormat="1" applyFont="1" applyFill="1" applyBorder="1" applyAlignment="1">
      <alignment horizontal="center"/>
    </xf>
    <xf numFmtId="354" fontId="283" fillId="3" borderId="5885" xfId="0" applyNumberFormat="1" applyFont="1" applyFill="1" applyBorder="1" applyAlignment="1">
      <alignment horizontal="center"/>
    </xf>
    <xf numFmtId="354" fontId="281" fillId="3" borderId="0" xfId="0" applyNumberFormat="1" applyFont="1" applyFill="1" applyBorder="1" applyAlignment="1">
      <alignment horizontal="center"/>
    </xf>
    <xf numFmtId="354" fontId="281" fillId="3" borderId="5885" xfId="0" applyNumberFormat="1" applyFont="1" applyFill="1" applyBorder="1" applyAlignment="1">
      <alignment horizontal="center"/>
    </xf>
    <xf numFmtId="0" fontId="283" fillId="3" borderId="5895" xfId="0" applyFont="1" applyFill="1" applyBorder="1" applyAlignment="1">
      <alignment vertical="center" wrapText="1"/>
    </xf>
    <xf numFmtId="354" fontId="283" fillId="3" borderId="10" xfId="0" applyNumberFormat="1" applyFont="1" applyFill="1" applyBorder="1" applyAlignment="1">
      <alignment horizontal="center" vertical="center"/>
    </xf>
    <xf numFmtId="354" fontId="283" fillId="3" borderId="5884" xfId="0" applyNumberFormat="1" applyFont="1" applyFill="1" applyBorder="1" applyAlignment="1">
      <alignment horizontal="center" vertical="center"/>
    </xf>
    <xf numFmtId="0" fontId="0" fillId="3" borderId="5894" xfId="0" applyFill="1" applyBorder="1" applyAlignment="1">
      <alignment wrapText="1"/>
    </xf>
    <xf numFmtId="354" fontId="0" fillId="3" borderId="0" xfId="0" applyNumberFormat="1" applyFont="1" applyFill="1" applyBorder="1" applyAlignment="1">
      <alignment horizontal="center"/>
    </xf>
    <xf numFmtId="354" fontId="0" fillId="3" borderId="5885" xfId="0" applyNumberFormat="1" applyFont="1" applyFill="1" applyBorder="1" applyAlignment="1">
      <alignment horizontal="center"/>
    </xf>
    <xf numFmtId="0" fontId="281" fillId="3" borderId="5895" xfId="0" applyFont="1" applyFill="1" applyBorder="1" applyAlignment="1">
      <alignment wrapText="1"/>
    </xf>
    <xf numFmtId="354" fontId="281" fillId="3" borderId="10" xfId="0" applyNumberFormat="1" applyFont="1" applyFill="1" applyBorder="1" applyAlignment="1">
      <alignment horizontal="center" vertical="center"/>
    </xf>
    <xf numFmtId="354" fontId="281" fillId="3" borderId="5884"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903" xfId="0" applyFill="1" applyBorder="1" applyAlignment="1">
      <alignment vertical="center" wrapText="1"/>
    </xf>
    <xf numFmtId="0" fontId="297" fillId="0" borderId="0" xfId="0" applyFont="1" applyFill="1"/>
    <xf numFmtId="170" fontId="0" fillId="0" borderId="0" xfId="3" applyNumberFormat="1" applyFont="1" applyFill="1" applyBorder="1" applyAlignment="1"/>
    <xf numFmtId="170" fontId="0" fillId="0" borderId="5885" xfId="3" applyNumberFormat="1" applyFont="1" applyFill="1" applyBorder="1" applyAlignment="1"/>
    <xf numFmtId="350" fontId="0" fillId="0" borderId="0" xfId="1" applyNumberFormat="1" applyFont="1" applyFill="1" applyBorder="1" applyAlignment="1">
      <alignment vertical="center" wrapText="1"/>
    </xf>
    <xf numFmtId="351" fontId="0" fillId="0" borderId="0" xfId="1" applyNumberFormat="1" applyFont="1" applyFill="1" applyBorder="1" applyAlignment="1">
      <alignment vertical="center" wrapText="1"/>
    </xf>
    <xf numFmtId="351" fontId="0" fillId="0" borderId="5885" xfId="1" applyNumberFormat="1" applyFont="1" applyFill="1" applyBorder="1" applyAlignment="1">
      <alignment vertical="center" wrapText="1"/>
    </xf>
    <xf numFmtId="350" fontId="0" fillId="0" borderId="5885" xfId="1" applyNumberFormat="1" applyFont="1" applyFill="1" applyBorder="1" applyAlignment="1">
      <alignment vertical="center" wrapText="1"/>
    </xf>
    <xf numFmtId="350" fontId="0" fillId="0" borderId="10" xfId="1" applyNumberFormat="1" applyFont="1" applyFill="1" applyBorder="1" applyAlignment="1">
      <alignment vertical="center" wrapText="1"/>
    </xf>
    <xf numFmtId="350" fontId="0" fillId="0" borderId="5884" xfId="1" applyNumberFormat="1" applyFont="1" applyFill="1" applyBorder="1" applyAlignment="1">
      <alignment vertical="center" wrapText="1"/>
    </xf>
    <xf numFmtId="351" fontId="0" fillId="0" borderId="10" xfId="1" applyNumberFormat="1" applyFont="1" applyFill="1" applyBorder="1" applyAlignment="1">
      <alignment vertical="center" wrapText="1"/>
    </xf>
    <xf numFmtId="0" fontId="294"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4" fontId="0" fillId="0" borderId="0" xfId="0" applyNumberFormat="1"/>
    <xf numFmtId="352" fontId="281" fillId="3" borderId="5872" xfId="1" applyNumberFormat="1" applyFont="1" applyFill="1" applyBorder="1" applyAlignment="1">
      <alignment horizontal="center" vertical="center" wrapText="1"/>
    </xf>
    <xf numFmtId="352" fontId="0" fillId="0" borderId="0" xfId="1" applyNumberFormat="1" applyFont="1" applyFill="1" applyBorder="1" applyAlignment="1">
      <alignment horizontal="center" vertical="center" wrapText="1"/>
    </xf>
    <xf numFmtId="0" fontId="285" fillId="82" borderId="5903" xfId="0" applyFont="1" applyFill="1" applyBorder="1" applyAlignment="1">
      <alignment vertical="center" wrapText="1"/>
    </xf>
    <xf numFmtId="0" fontId="285" fillId="82" borderId="5894" xfId="0" applyFont="1" applyFill="1" applyBorder="1" applyAlignment="1">
      <alignment vertical="center" wrapText="1"/>
    </xf>
    <xf numFmtId="0" fontId="0" fillId="3" borderId="0" xfId="0" applyFont="1" applyFill="1" applyAlignment="1">
      <alignment vertical="center" wrapText="1"/>
    </xf>
    <xf numFmtId="170" fontId="6" fillId="0" borderId="0" xfId="3" applyNumberFormat="1" applyFont="1" applyFill="1"/>
    <xf numFmtId="0" fontId="285" fillId="82" borderId="5870" xfId="0" applyFont="1" applyFill="1" applyBorder="1" applyAlignment="1">
      <alignment vertical="center" wrapText="1"/>
    </xf>
    <xf numFmtId="0" fontId="283" fillId="3" borderId="5894" xfId="0" applyFont="1" applyFill="1" applyBorder="1" applyAlignment="1">
      <alignment vertical="center" wrapText="1"/>
    </xf>
    <xf numFmtId="170" fontId="0" fillId="3" borderId="5870" xfId="3" applyNumberFormat="1" applyFont="1" applyFill="1" applyBorder="1"/>
    <xf numFmtId="170" fontId="0" fillId="3" borderId="5882" xfId="3" applyNumberFormat="1" applyFont="1" applyFill="1" applyBorder="1"/>
    <xf numFmtId="354" fontId="0" fillId="3" borderId="5870" xfId="0" applyNumberFormat="1" applyFill="1" applyBorder="1" applyAlignment="1">
      <alignment horizontal="center"/>
    </xf>
    <xf numFmtId="354" fontId="0" fillId="3" borderId="5882" xfId="0" applyNumberFormat="1" applyFill="1" applyBorder="1" applyAlignment="1">
      <alignment horizontal="center"/>
    </xf>
    <xf numFmtId="170" fontId="0" fillId="3" borderId="5870" xfId="0" applyNumberFormat="1" applyFill="1" applyBorder="1"/>
    <xf numFmtId="170" fontId="0" fillId="3" borderId="5882" xfId="0" applyNumberFormat="1" applyFill="1" applyBorder="1"/>
    <xf numFmtId="0" fontId="0" fillId="0" borderId="5894" xfId="0" applyFill="1" applyBorder="1" applyAlignment="1">
      <alignment vertical="center" wrapText="1"/>
    </xf>
    <xf numFmtId="0" fontId="281" fillId="0" borderId="5895" xfId="0" applyFont="1" applyFill="1" applyBorder="1" applyAlignment="1">
      <alignment vertical="center" wrapText="1"/>
    </xf>
    <xf numFmtId="354" fontId="0" fillId="0" borderId="0" xfId="0" applyNumberFormat="1" applyFill="1" applyBorder="1" applyAlignment="1">
      <alignment vertical="center" wrapText="1"/>
    </xf>
    <xf numFmtId="354" fontId="0" fillId="0" borderId="5885" xfId="0" applyNumberFormat="1" applyFill="1" applyBorder="1" applyAlignment="1">
      <alignment vertical="center" wrapText="1"/>
    </xf>
    <xf numFmtId="354" fontId="281" fillId="0" borderId="10" xfId="0" applyNumberFormat="1" applyFont="1" applyFill="1" applyBorder="1" applyAlignment="1">
      <alignment vertical="center" wrapText="1"/>
    </xf>
    <xf numFmtId="354" fontId="281" fillId="0" borderId="5884" xfId="0" applyNumberFormat="1" applyFont="1" applyFill="1" applyBorder="1" applyAlignment="1">
      <alignment vertical="center" wrapText="1"/>
    </xf>
    <xf numFmtId="0" fontId="285" fillId="82" borderId="5894" xfId="0" applyFont="1" applyFill="1" applyBorder="1"/>
    <xf numFmtId="0" fontId="285" fillId="82" borderId="5898" xfId="0" applyFont="1" applyFill="1" applyBorder="1"/>
    <xf numFmtId="0" fontId="285" fillId="82" borderId="5872" xfId="0" applyFont="1" applyFill="1" applyBorder="1"/>
    <xf numFmtId="0" fontId="285" fillId="82" borderId="5904" xfId="0" applyFont="1" applyFill="1" applyBorder="1"/>
    <xf numFmtId="3" fontId="295" fillId="0" borderId="0" xfId="3" applyNumberFormat="1" applyFont="1" applyFill="1" applyBorder="1" applyAlignment="1">
      <alignment horizontal="center" vertical="center"/>
    </xf>
    <xf numFmtId="3" fontId="293" fillId="0" borderId="0" xfId="3" applyNumberFormat="1" applyFont="1" applyFill="1" applyBorder="1" applyAlignment="1">
      <alignment horizontal="center" vertical="center"/>
    </xf>
    <xf numFmtId="0" fontId="293" fillId="0" borderId="5885" xfId="0" applyFont="1" applyFill="1" applyBorder="1" applyAlignment="1">
      <alignment horizontal="center" vertical="center" wrapText="1"/>
    </xf>
    <xf numFmtId="0" fontId="293" fillId="0" borderId="0" xfId="0" applyFont="1" applyFill="1" applyBorder="1" applyAlignment="1">
      <alignment horizontal="center" vertical="center" wrapText="1"/>
    </xf>
    <xf numFmtId="0" fontId="281" fillId="0" borderId="5905" xfId="0" applyFont="1" applyFill="1" applyBorder="1" applyAlignment="1">
      <alignment vertical="center" wrapText="1"/>
    </xf>
    <xf numFmtId="3" fontId="295" fillId="0" borderId="4799" xfId="0" applyNumberFormat="1" applyFont="1" applyFill="1" applyBorder="1" applyAlignment="1">
      <alignment horizontal="center" vertical="center" wrapText="1"/>
    </xf>
    <xf numFmtId="356" fontId="304" fillId="0" borderId="5906" xfId="0" applyNumberFormat="1" applyFont="1" applyFill="1" applyBorder="1" applyAlignment="1">
      <alignment horizontal="center"/>
    </xf>
    <xf numFmtId="0" fontId="281" fillId="0" borderId="5907" xfId="0" applyFont="1" applyFill="1" applyBorder="1" applyAlignment="1">
      <alignment vertical="center" wrapText="1"/>
    </xf>
    <xf numFmtId="3" fontId="295" fillId="0" borderId="5908" xfId="0" applyNumberFormat="1" applyFont="1" applyFill="1" applyBorder="1" applyAlignment="1">
      <alignment horizontal="center" vertical="center" wrapText="1"/>
    </xf>
    <xf numFmtId="356" fontId="295" fillId="0" borderId="5909" xfId="0" applyNumberFormat="1" applyFont="1" applyFill="1" applyBorder="1" applyAlignment="1">
      <alignment horizontal="center"/>
    </xf>
    <xf numFmtId="37" fontId="258" fillId="3" borderId="5910" xfId="0" applyNumberFormat="1" applyFont="1" applyFill="1" applyBorder="1" applyAlignment="1">
      <alignment horizontal="center" vertical="center" wrapText="1"/>
    </xf>
    <xf numFmtId="0" fontId="257" fillId="75" borderId="5911" xfId="0" applyFont="1" applyFill="1" applyBorder="1" applyAlignment="1">
      <alignment horizontal="center" vertical="center" wrapText="1"/>
    </xf>
    <xf numFmtId="0" fontId="258" fillId="3" borderId="5881" xfId="0" applyFont="1" applyFill="1" applyBorder="1" applyAlignment="1">
      <alignment horizontal="center" vertical="center" wrapText="1"/>
    </xf>
    <xf numFmtId="0" fontId="258" fillId="3" borderId="12" xfId="0" applyFont="1" applyFill="1" applyBorder="1" applyAlignment="1">
      <alignment horizontal="center" vertical="center" wrapText="1"/>
    </xf>
    <xf numFmtId="170" fontId="259" fillId="3" borderId="12" xfId="3" applyNumberFormat="1" applyFont="1" applyFill="1" applyBorder="1" applyAlignment="1">
      <alignment horizontal="center" vertical="center" wrapText="1"/>
    </xf>
    <xf numFmtId="0" fontId="0" fillId="0" borderId="0" xfId="0" applyAlignment="1"/>
    <xf numFmtId="0" fontId="274" fillId="0" borderId="0" xfId="0" applyFont="1" applyAlignment="1">
      <alignment horizontal="left" vertical="top" wrapText="1"/>
    </xf>
    <xf numFmtId="0" fontId="284" fillId="82" borderId="5903" xfId="0" applyFont="1" applyFill="1" applyBorder="1" applyAlignment="1">
      <alignment vertical="center" wrapText="1"/>
    </xf>
    <xf numFmtId="0" fontId="284" fillId="82" borderId="5894" xfId="0" applyFont="1" applyFill="1" applyBorder="1" applyAlignment="1">
      <alignment vertical="center" wrapText="1"/>
    </xf>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0" fontId="283" fillId="0" borderId="0" xfId="0" applyFont="1" applyBorder="1" applyAlignment="1">
      <alignment horizontal="left" vertical="center" wrapText="1"/>
    </xf>
    <xf numFmtId="0" fontId="283" fillId="0" borderId="5870" xfId="0" applyFont="1" applyFill="1" applyBorder="1" applyAlignment="1">
      <alignment horizontal="left" vertical="center" wrapText="1"/>
    </xf>
    <xf numFmtId="0" fontId="0" fillId="3" borderId="0" xfId="0" applyFill="1" applyBorder="1" applyAlignment="1">
      <alignment horizontal="left" vertical="center" wrapText="1"/>
    </xf>
    <xf numFmtId="0" fontId="0" fillId="3" borderId="5885" xfId="0" applyFill="1" applyBorder="1" applyAlignment="1">
      <alignment horizontal="left" vertical="center" wrapText="1"/>
    </xf>
    <xf numFmtId="0" fontId="0" fillId="3" borderId="10" xfId="0" applyFill="1" applyBorder="1" applyAlignment="1">
      <alignment horizontal="left" vertical="center" wrapText="1"/>
    </xf>
    <xf numFmtId="0" fontId="0" fillId="3" borderId="5884" xfId="0" applyFill="1" applyBorder="1" applyAlignment="1">
      <alignment horizontal="left" vertical="center" wrapText="1"/>
    </xf>
    <xf numFmtId="0" fontId="285" fillId="82" borderId="5870" xfId="0" applyFont="1" applyFill="1" applyBorder="1" applyAlignment="1">
      <alignment vertical="center" wrapText="1"/>
    </xf>
    <xf numFmtId="0" fontId="285" fillId="82" borderId="5882" xfId="0" applyFont="1" applyFill="1" applyBorder="1" applyAlignment="1">
      <alignment vertical="center" wrapText="1"/>
    </xf>
    <xf numFmtId="0" fontId="11" fillId="2" borderId="5882" xfId="0" applyFont="1" applyFill="1" applyBorder="1" applyAlignment="1">
      <alignment horizontal="center" vertical="center" wrapText="1"/>
    </xf>
    <xf numFmtId="0" fontId="11" fillId="2" borderId="5885" xfId="0" applyFont="1" applyFill="1" applyBorder="1" applyAlignment="1">
      <alignment horizontal="center" vertical="center" wrapText="1"/>
    </xf>
    <xf numFmtId="0" fontId="11" fillId="2" borderId="587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87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281" fillId="0" borderId="5895" xfId="0" applyFont="1" applyBorder="1" applyAlignment="1">
      <alignment horizontal="left" vertical="center" wrapText="1"/>
    </xf>
    <xf numFmtId="0" fontId="281" fillId="0" borderId="10" xfId="0" applyFont="1" applyBorder="1" applyAlignment="1">
      <alignment horizontal="left" vertical="center" wrapText="1"/>
    </xf>
    <xf numFmtId="0" fontId="0" fillId="0" borderId="5894" xfId="0" applyBorder="1" applyAlignment="1">
      <alignment horizontal="left" vertical="center" wrapText="1"/>
    </xf>
    <xf numFmtId="0" fontId="0" fillId="0" borderId="0" xfId="0" applyBorder="1" applyAlignment="1">
      <alignment horizontal="left" vertical="center" wrapText="1"/>
    </xf>
    <xf numFmtId="0" fontId="281" fillId="0" borderId="5894" xfId="0" applyFont="1" applyBorder="1" applyAlignment="1">
      <alignment horizontal="left" vertical="center" wrapText="1"/>
    </xf>
    <xf numFmtId="0" fontId="281" fillId="0" borderId="0" xfId="0" applyFont="1" applyBorder="1" applyAlignment="1">
      <alignment horizontal="left" vertical="center" wrapText="1"/>
    </xf>
    <xf numFmtId="0" fontId="281" fillId="0" borderId="5903" xfId="0" applyFont="1" applyBorder="1" applyAlignment="1">
      <alignment horizontal="left" vertical="center" wrapText="1"/>
    </xf>
    <xf numFmtId="0" fontId="281" fillId="0" borderId="5870" xfId="0" applyFont="1" applyBorder="1" applyAlignment="1">
      <alignment horizontal="left"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1">
    <dxf>
      <font>
        <color rgb="FFA71B19"/>
      </font>
      <fill>
        <patternFill patternType="solid">
          <bgColor rgb="FFF8A9A7"/>
        </patternFill>
      </fill>
    </dxf>
  </dxfs>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30479</xdr:rowOff>
    </xdr:from>
    <xdr:to>
      <xdr:col>20</xdr:col>
      <xdr:colOff>248602</xdr:colOff>
      <xdr:row>40</xdr:row>
      <xdr:rowOff>19049</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4"/>
          <a:ext cx="12669202" cy="704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16, and are proforma for material changes in perimeter due to acquisitions and divestitures. 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b="1"/>
            <a:t>Service </a:t>
          </a:r>
          <a:r>
            <a:rPr lang="en-US" b="0"/>
            <a:t>revenue 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p>
        <a:p>
          <a:r>
            <a:rPr lang="en-US" b="1"/>
            <a:t>EBITDA </a:t>
          </a:r>
          <a:r>
            <a:rPr lang="en-US" b="0"/>
            <a:t>is operating profit excluding impairment losses, depreciation and amortization, and gains/losses on fixed asset disposals. </a:t>
          </a:r>
        </a:p>
        <a:p>
          <a:r>
            <a:rPr lang="en-US" b="1"/>
            <a:t>Proportionate </a:t>
          </a:r>
          <a:r>
            <a:rPr lang="en-US" b="0"/>
            <a:t>EBITDA is the sum of the EBITDA in every country where Millicom operates, including its Guatemala and Honduras joint ventures, pro rata for Millicom’s ownership stake in each country, less corporate costs that are not allocated to any country and inter-company eliminations. </a:t>
          </a:r>
        </a:p>
        <a:p>
          <a:r>
            <a:rPr lang="en-US" b="1"/>
            <a:t>Organic growth </a:t>
          </a:r>
          <a:r>
            <a:rPr lang="en-US" b="0"/>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r>
            <a:rPr lang="en-US" b="1"/>
            <a:t>.</a:t>
          </a:r>
        </a:p>
        <a:p>
          <a:r>
            <a:rPr lang="en-US" b="1"/>
            <a:t>Net </a:t>
          </a:r>
          <a:r>
            <a:rPr lang="en-US" b="0"/>
            <a:t>debt is Gross debt less cash and pledged and term deposits.</a:t>
          </a:r>
        </a:p>
        <a:p>
          <a:r>
            <a:rPr lang="en-US" b="1"/>
            <a:t>Net financial obligations </a:t>
          </a:r>
          <a:r>
            <a:rPr lang="en-US" b="0"/>
            <a:t>is Net debt plus lease obligations.</a:t>
          </a:r>
        </a:p>
        <a:p>
          <a:r>
            <a:rPr lang="en-US" b="1"/>
            <a:t>Proportionate net financial </a:t>
          </a:r>
          <a:r>
            <a:rPr lang="en-US" b="0"/>
            <a:t>obligations is the sum of the net financial obligations in every country where Millicom operates, including its Guatemala and Honduras joint ventures, pro rata for Millicom’s ownership stake in each country. </a:t>
          </a:r>
        </a:p>
        <a:p>
          <a:r>
            <a:rPr lang="en-US" b="1"/>
            <a:t>Leverage</a:t>
          </a:r>
          <a:r>
            <a:rPr lang="en-US" b="0"/>
            <a:t> is the ratio of net financial obligations over LTM (last twelve month) EBITDA, proforma for acquisitions made during the last twelve months.Proportionate leverage is the ratio of proportionate net financial obligations over LTM proportionate EBITDA, proforma for acquisitions made during the last twelve months.</a:t>
          </a:r>
        </a:p>
        <a:p>
          <a:r>
            <a:rPr lang="en-US" b="1"/>
            <a:t>Capex </a:t>
          </a:r>
          <a:r>
            <a:rPr lang="en-US" b="0"/>
            <a:t>is balance sheet capital expenditure excluding spectrum and license costs and finance lease capitalizations from tower sale and leaseback transactions. </a:t>
          </a:r>
        </a:p>
        <a:p>
          <a:r>
            <a:rPr lang="en-US" b="1"/>
            <a:t>Cash Capex </a:t>
          </a:r>
          <a:r>
            <a:rPr lang="en-US" b="0"/>
            <a:t>represents the cash spent in relation to capital expenditure, excluding spectrum and licenses costs and lease capitalizations from tower sale and leaseback transactions.</a:t>
          </a:r>
          <a:r>
            <a:rPr lang="en-US" b="1"/>
            <a:t> </a:t>
          </a:r>
        </a:p>
        <a:p>
          <a:r>
            <a:rPr lang="en-US" b="1"/>
            <a:t>Operating Cash Flow (OCF</a:t>
          </a:r>
          <a:r>
            <a:rPr lang="en-US" b="0"/>
            <a:t>) is EBITDA less Capex. </a:t>
          </a:r>
        </a:p>
        <a:p>
          <a:r>
            <a:rPr lang="en-US" b="1"/>
            <a:t>Operating Free Cash Flow </a:t>
          </a:r>
          <a:r>
            <a:rPr lang="en-US" b="0"/>
            <a:t>is OCF less changes in working capital and other non-cash items and taxes paid.</a:t>
          </a:r>
          <a:r>
            <a:rPr lang="en-US" b="1"/>
            <a:t> </a:t>
          </a:r>
        </a:p>
        <a:p>
          <a:r>
            <a:rPr lang="en-US" b="1"/>
            <a:t>Equity Free Cash Flow </a:t>
          </a:r>
          <a:r>
            <a:rPr lang="en-US" b="0"/>
            <a:t>is Operating Free Cash Flow less finance charges paid (net), less advances for dividends to non-controlling interests, plus dividends received from joint ventures. </a:t>
          </a:r>
        </a:p>
        <a:p>
          <a:r>
            <a:rPr lang="en-US" b="1"/>
            <a:t>Operating Profit After Tax displays </a:t>
          </a:r>
          <a:r>
            <a:rPr lang="en-US" b="0"/>
            <a:t>the profit generated from the operations of the company after statutory taxes. </a:t>
          </a:r>
        </a:p>
        <a:p>
          <a:r>
            <a:rPr lang="en-US" b="1"/>
            <a:t>Return on Invested Capital (ROIC) </a:t>
          </a:r>
          <a:r>
            <a:rPr lang="en-US" b="0"/>
            <a:t>is used to assess the Group’s efficiency at allocating the capital under its control to and is defined as Operating Profit After Tax, including Guatemala and Honduras as if fully consolidated, divided by the average invested Capital during the period. </a:t>
          </a:r>
        </a:p>
        <a:p>
          <a:r>
            <a:rPr lang="en-US" b="1"/>
            <a:t>Average Invested Capital </a:t>
          </a:r>
          <a:r>
            <a:rPr lang="en-US" b="0"/>
            <a:t>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sale.Underlying measures, such as Underlying service revenue, Underlying EBITDA, Underlying equity free cash flow, Underlying net debt, Underlying leverage, etc, include Guatemala and Honduras, as if fully consolidated. </a:t>
          </a:r>
          <a:endParaRPr lang="en-US" b="0" i="1"/>
        </a:p>
        <a:p>
          <a:r>
            <a:rPr lang="en-US" b="1" i="1"/>
            <a:t>Please refer to our 2018 Annual Report for a complete list of non-IFRS measures and their descriptions. </a:t>
          </a:r>
          <a:endParaRPr lang="en-US" sz="1100" b="1" i="1">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3:J36"/>
  <sheetViews>
    <sheetView topLeftCell="A13" zoomScaleNormal="100" workbookViewId="0">
      <selection activeCell="A37" sqref="A37"/>
    </sheetView>
  </sheetViews>
  <sheetFormatPr defaultColWidth="9.140625" defaultRowHeight="12.75"/>
  <cols>
    <col min="1" max="1" width="29.5703125" style="59" customWidth="1"/>
    <col min="2" max="2" width="47.140625" style="59" bestFit="1" customWidth="1"/>
    <col min="3" max="3" width="9.140625" style="59" customWidth="1"/>
    <col min="4" max="6" width="9.140625" style="59"/>
    <col min="7" max="7" width="37.42578125" style="59" customWidth="1"/>
    <col min="8" max="16384" width="9.140625" style="59"/>
  </cols>
  <sheetData>
    <row r="13" spans="1:2">
      <c r="A13" s="60"/>
    </row>
    <row r="14" spans="1:2" ht="15">
      <c r="A14" s="60"/>
      <c r="B14" s="110" t="s">
        <v>0</v>
      </c>
    </row>
    <row r="15" spans="1:2" ht="15">
      <c r="B15" s="110" t="s">
        <v>1</v>
      </c>
    </row>
    <row r="16" spans="1:2" ht="15">
      <c r="B16" s="222" t="s">
        <v>2</v>
      </c>
    </row>
    <row r="17" spans="1:8" ht="15">
      <c r="B17" s="110" t="s">
        <v>3</v>
      </c>
    </row>
    <row r="18" spans="1:8" ht="15">
      <c r="B18" s="110" t="s">
        <v>4</v>
      </c>
    </row>
    <row r="19" spans="1:8" ht="15">
      <c r="B19" s="110" t="s">
        <v>5</v>
      </c>
    </row>
    <row r="20" spans="1:8" ht="15">
      <c r="B20" s="110" t="s">
        <v>6</v>
      </c>
    </row>
    <row r="21" spans="1:8" ht="15">
      <c r="B21" s="59" t="s">
        <v>7</v>
      </c>
      <c r="C21" s="110" t="s">
        <v>8</v>
      </c>
    </row>
    <row r="22" spans="1:8" ht="15">
      <c r="C22" s="110" t="s">
        <v>9</v>
      </c>
    </row>
    <row r="23" spans="1:8" ht="15">
      <c r="C23" s="110" t="s">
        <v>10</v>
      </c>
    </row>
    <row r="24" spans="1:8" ht="15">
      <c r="C24" s="110" t="s">
        <v>11</v>
      </c>
    </row>
    <row r="25" spans="1:8">
      <c r="A25" s="60" t="s">
        <v>12</v>
      </c>
    </row>
    <row r="27" spans="1:8" ht="15">
      <c r="A27" s="60" t="s">
        <v>13</v>
      </c>
      <c r="B27" s="59" t="s">
        <v>14</v>
      </c>
      <c r="C27" s="110" t="s">
        <v>15</v>
      </c>
    </row>
    <row r="28" spans="1:8">
      <c r="A28" s="60"/>
      <c r="B28" s="59" t="s">
        <v>458</v>
      </c>
      <c r="C28" s="61"/>
    </row>
    <row r="29" spans="1:8">
      <c r="B29" s="59" t="s">
        <v>513</v>
      </c>
      <c r="C29" s="59" t="s">
        <v>514</v>
      </c>
    </row>
    <row r="31" spans="1:8" ht="15">
      <c r="A31" s="60" t="s">
        <v>17</v>
      </c>
      <c r="B31" s="59" t="s">
        <v>18</v>
      </c>
      <c r="C31" s="110" t="s">
        <v>19</v>
      </c>
      <c r="H31" s="61"/>
    </row>
    <row r="32" spans="1:8">
      <c r="A32" s="60"/>
      <c r="B32" s="59" t="str">
        <f>B28</f>
        <v>255 Giralda Ave, Suite 800, Miami 33134, USA</v>
      </c>
      <c r="C32" s="61"/>
      <c r="H32" s="61"/>
    </row>
    <row r="33" spans="1:10">
      <c r="B33" s="59" t="s">
        <v>513</v>
      </c>
      <c r="C33" s="59" t="s">
        <v>515</v>
      </c>
    </row>
    <row r="36" spans="1:10" ht="23.85" customHeight="1">
      <c r="A36" s="508" t="s">
        <v>516</v>
      </c>
      <c r="B36" s="508"/>
      <c r="C36" s="508"/>
      <c r="D36" s="508"/>
      <c r="E36" s="508"/>
      <c r="F36" s="508"/>
      <c r="G36" s="508"/>
      <c r="H36" s="508"/>
      <c r="I36" s="508"/>
      <c r="J36" s="508"/>
    </row>
  </sheetData>
  <mergeCells count="1">
    <mergeCell ref="A36:J36"/>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1"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95"/>
  <sheetViews>
    <sheetView showGridLines="0" workbookViewId="0">
      <pane ySplit="2" topLeftCell="A3" activePane="bottomLeft" state="frozen"/>
      <selection activeCell="F75" sqref="F75"/>
      <selection pane="bottomLeft" activeCell="I27" sqref="I27"/>
    </sheetView>
  </sheetViews>
  <sheetFormatPr defaultRowHeight="15"/>
  <cols>
    <col min="1" max="1" width="7" customWidth="1"/>
    <col min="2" max="2" width="39" bestFit="1" customWidth="1"/>
    <col min="3" max="3" width="9.5703125" bestFit="1" customWidth="1"/>
    <col min="4" max="5" width="12.140625" customWidth="1"/>
    <col min="6" max="6" width="9.5703125" bestFit="1" customWidth="1"/>
    <col min="9" max="9" width="36.140625" customWidth="1"/>
    <col min="11" max="11" width="14.140625" bestFit="1" customWidth="1"/>
  </cols>
  <sheetData>
    <row r="1" spans="1:7" s="2" customFormat="1" ht="12.75">
      <c r="A1" s="23" t="s">
        <v>20</v>
      </c>
      <c r="B1" s="23"/>
      <c r="C1" s="53" t="s">
        <v>32</v>
      </c>
      <c r="D1" s="53" t="s">
        <v>343</v>
      </c>
      <c r="E1" s="53" t="s">
        <v>417</v>
      </c>
      <c r="F1" s="53" t="s">
        <v>438</v>
      </c>
      <c r="G1" s="53" t="s">
        <v>439</v>
      </c>
    </row>
    <row r="2" spans="1:7" s="8" customFormat="1" ht="12.75">
      <c r="A2" s="8" t="s">
        <v>130</v>
      </c>
      <c r="B2" s="27"/>
      <c r="C2" s="33"/>
      <c r="D2" s="33"/>
      <c r="E2" s="33"/>
    </row>
    <row r="3" spans="1:7" s="3" customFormat="1" ht="12.75">
      <c r="A3" s="9" t="s">
        <v>54</v>
      </c>
      <c r="B3" s="9"/>
      <c r="C3" s="34"/>
      <c r="D3" s="34"/>
      <c r="E3" s="34"/>
      <c r="F3" s="34"/>
      <c r="G3" s="34"/>
    </row>
    <row r="4" spans="1:7">
      <c r="A4" t="s">
        <v>348</v>
      </c>
      <c r="C4" s="220">
        <v>42.093000000000004</v>
      </c>
      <c r="D4" s="220">
        <v>37.884</v>
      </c>
      <c r="E4" s="220">
        <v>43.6</v>
      </c>
      <c r="F4" s="220">
        <v>47</v>
      </c>
      <c r="G4" s="220">
        <v>171</v>
      </c>
    </row>
    <row r="5" spans="1:7">
      <c r="A5" t="s">
        <v>349</v>
      </c>
      <c r="C5" s="220">
        <v>8.3000000000000007</v>
      </c>
      <c r="D5" s="220">
        <v>8.3000000000000007</v>
      </c>
      <c r="E5" s="220">
        <v>9.14</v>
      </c>
      <c r="F5" s="220">
        <v>9</v>
      </c>
      <c r="G5" s="220">
        <v>34</v>
      </c>
    </row>
    <row r="6" spans="1:7">
      <c r="A6" t="s">
        <v>350</v>
      </c>
      <c r="C6" s="220">
        <v>35.638000000000005</v>
      </c>
      <c r="D6" s="220">
        <v>32.61</v>
      </c>
      <c r="E6" s="220">
        <v>38.49</v>
      </c>
      <c r="F6" s="220">
        <v>42</v>
      </c>
      <c r="G6" s="220">
        <v>149</v>
      </c>
    </row>
    <row r="7" spans="1:7">
      <c r="A7" t="s">
        <v>211</v>
      </c>
      <c r="C7" s="220">
        <v>51.204000000000001</v>
      </c>
      <c r="D7" s="220">
        <v>47.026000000000003</v>
      </c>
      <c r="E7" s="220">
        <v>53.53</v>
      </c>
      <c r="F7" s="220">
        <f>F6+F17</f>
        <v>57</v>
      </c>
      <c r="G7" s="220">
        <f>G6+G17</f>
        <v>209</v>
      </c>
    </row>
    <row r="8" spans="1:7" ht="6.75" customHeight="1"/>
    <row r="9" spans="1:7">
      <c r="A9" s="9" t="s">
        <v>351</v>
      </c>
      <c r="B9" s="9"/>
      <c r="C9" s="34"/>
      <c r="D9" s="34"/>
      <c r="E9" s="34"/>
      <c r="F9" s="34"/>
      <c r="G9" s="34"/>
    </row>
    <row r="10" spans="1:7">
      <c r="A10" s="219" t="s">
        <v>350</v>
      </c>
    </row>
    <row r="11" spans="1:7">
      <c r="B11" t="s">
        <v>54</v>
      </c>
      <c r="C11" s="220">
        <v>35.638173580000007</v>
      </c>
      <c r="D11" s="220">
        <v>32.609842100000002</v>
      </c>
      <c r="E11" s="220">
        <v>38</v>
      </c>
      <c r="F11" s="220">
        <v>42</v>
      </c>
      <c r="G11" s="220">
        <v>149</v>
      </c>
    </row>
    <row r="12" spans="1:7">
      <c r="B12" t="s">
        <v>352</v>
      </c>
      <c r="C12" s="307">
        <v>-18.425185309999996</v>
      </c>
      <c r="D12" s="307">
        <v>-32.155608989999998</v>
      </c>
      <c r="E12" s="307">
        <v>-28.4</v>
      </c>
      <c r="F12" s="307">
        <v>-30</v>
      </c>
      <c r="G12" s="307">
        <v>-109</v>
      </c>
    </row>
    <row r="13" spans="1:7">
      <c r="B13" t="s">
        <v>353</v>
      </c>
      <c r="C13" s="307">
        <v>-15.611937299999997</v>
      </c>
      <c r="D13" s="307">
        <v>-16.339233440000001</v>
      </c>
      <c r="E13" s="307">
        <v>-16.399999999999999</v>
      </c>
      <c r="F13" s="307">
        <v>-24</v>
      </c>
      <c r="G13" s="307">
        <v>-72</v>
      </c>
    </row>
    <row r="14" spans="1:7">
      <c r="B14" t="s">
        <v>354</v>
      </c>
      <c r="C14" s="307">
        <v>-1.5490461000000018</v>
      </c>
      <c r="D14" s="307">
        <v>-16.105677619999998</v>
      </c>
      <c r="E14" s="307">
        <f>E11+E12+E13</f>
        <v>-6.7999999999999972</v>
      </c>
      <c r="F14" s="307">
        <v>-11</v>
      </c>
      <c r="G14" s="307">
        <v>-36</v>
      </c>
    </row>
    <row r="15" spans="1:7" ht="6.75" customHeight="1"/>
    <row r="16" spans="1:7">
      <c r="A16" s="219" t="s">
        <v>209</v>
      </c>
    </row>
    <row r="17" spans="1:7">
      <c r="B17" t="s">
        <v>54</v>
      </c>
      <c r="C17" s="220">
        <v>15.58495716</v>
      </c>
      <c r="D17" s="220">
        <v>14.431281539999999</v>
      </c>
      <c r="E17" s="220">
        <v>15</v>
      </c>
      <c r="F17" s="220">
        <v>15</v>
      </c>
      <c r="G17" s="220">
        <v>60</v>
      </c>
    </row>
    <row r="18" spans="1:7">
      <c r="B18" t="s">
        <v>352</v>
      </c>
      <c r="C18" s="83">
        <v>-10.951135999999998</v>
      </c>
      <c r="D18" s="83">
        <v>-11.030990970000001</v>
      </c>
      <c r="E18" s="83">
        <v>-11</v>
      </c>
      <c r="F18" s="83">
        <v>-12</v>
      </c>
      <c r="G18" s="83">
        <v>-45</v>
      </c>
    </row>
    <row r="19" spans="1:7">
      <c r="B19" t="s">
        <v>353</v>
      </c>
      <c r="C19" s="83">
        <v>-7.5296920000000007</v>
      </c>
      <c r="D19" s="83">
        <v>-7.4300048899999993</v>
      </c>
      <c r="E19" s="83">
        <v>-7</v>
      </c>
      <c r="F19" s="83">
        <v>-6</v>
      </c>
      <c r="G19" s="83">
        <v>-29</v>
      </c>
    </row>
    <row r="20" spans="1:7">
      <c r="B20" t="s">
        <v>354</v>
      </c>
      <c r="C20" s="83">
        <v>-1.5441025600000002</v>
      </c>
      <c r="D20" s="83">
        <v>-1.6298189999999999</v>
      </c>
      <c r="E20" s="83">
        <v>-2</v>
      </c>
      <c r="F20" s="83">
        <v>-1</v>
      </c>
      <c r="G20" s="83">
        <v>-6</v>
      </c>
    </row>
    <row r="21" spans="1:7" ht="6.75" customHeight="1"/>
    <row r="22" spans="1:7">
      <c r="A22" s="219" t="s">
        <v>211</v>
      </c>
    </row>
    <row r="23" spans="1:7">
      <c r="B23" t="s">
        <v>54</v>
      </c>
      <c r="C23" s="220">
        <v>51.223130740000009</v>
      </c>
      <c r="D23" s="220">
        <v>47.041123640000002</v>
      </c>
      <c r="E23" s="220">
        <f t="shared" ref="E23:G25" si="0">E11+E17</f>
        <v>53</v>
      </c>
      <c r="F23" s="220">
        <f t="shared" si="0"/>
        <v>57</v>
      </c>
      <c r="G23" s="220">
        <f t="shared" si="0"/>
        <v>209</v>
      </c>
    </row>
    <row r="24" spans="1:7">
      <c r="B24" t="s">
        <v>352</v>
      </c>
      <c r="C24" s="83">
        <v>-29.376321309999994</v>
      </c>
      <c r="D24" s="83">
        <v>-43.186599959999995</v>
      </c>
      <c r="E24" s="83">
        <f t="shared" si="0"/>
        <v>-39.4</v>
      </c>
      <c r="F24" s="83">
        <f t="shared" si="0"/>
        <v>-42</v>
      </c>
      <c r="G24" s="83">
        <f t="shared" si="0"/>
        <v>-154</v>
      </c>
    </row>
    <row r="25" spans="1:7">
      <c r="B25" t="s">
        <v>353</v>
      </c>
      <c r="C25" s="83">
        <v>-23.141629299999998</v>
      </c>
      <c r="D25" s="83">
        <v>-23.76923833</v>
      </c>
      <c r="E25" s="83">
        <f t="shared" si="0"/>
        <v>-23.4</v>
      </c>
      <c r="F25" s="83">
        <f t="shared" si="0"/>
        <v>-30</v>
      </c>
      <c r="G25" s="83">
        <f t="shared" si="0"/>
        <v>-101</v>
      </c>
    </row>
    <row r="26" spans="1:7">
      <c r="B26" t="s">
        <v>354</v>
      </c>
      <c r="C26" s="83">
        <v>-3.093148660000002</v>
      </c>
      <c r="D26" s="83">
        <v>-17.735496619999999</v>
      </c>
      <c r="E26" s="83">
        <f>E23+E24+E25</f>
        <v>-9.7999999999999972</v>
      </c>
      <c r="F26" s="83">
        <f>F14+F20</f>
        <v>-12</v>
      </c>
      <c r="G26" s="83">
        <f>G14+G20</f>
        <v>-42</v>
      </c>
    </row>
    <row r="27" spans="1:7" ht="6.75" customHeight="1"/>
    <row r="28" spans="1:7">
      <c r="A28" s="9" t="s">
        <v>355</v>
      </c>
      <c r="B28" s="9"/>
      <c r="C28" s="34"/>
      <c r="D28" s="34"/>
      <c r="E28" s="34"/>
      <c r="F28" s="34"/>
      <c r="G28" s="34"/>
    </row>
    <row r="29" spans="1:7">
      <c r="A29" s="219" t="s">
        <v>350</v>
      </c>
    </row>
    <row r="30" spans="1:7">
      <c r="B30" t="s">
        <v>356</v>
      </c>
      <c r="C30" s="83">
        <v>-11.006999999999998</v>
      </c>
      <c r="D30" s="83">
        <v>-13.047000000000001</v>
      </c>
      <c r="E30" s="83">
        <v>-16</v>
      </c>
      <c r="F30" s="83">
        <v>-22</v>
      </c>
      <c r="G30" s="83">
        <v>-62</v>
      </c>
    </row>
    <row r="31" spans="1:7">
      <c r="B31" t="s">
        <v>357</v>
      </c>
      <c r="C31" s="83">
        <v>-21.217000000000002</v>
      </c>
      <c r="D31" s="83">
        <v>-24.922999999999998</v>
      </c>
      <c r="E31" s="83">
        <v>-19</v>
      </c>
      <c r="F31" s="83">
        <v>-20</v>
      </c>
      <c r="G31" s="83">
        <v>-90</v>
      </c>
    </row>
    <row r="32" spans="1:7" ht="7.5" customHeight="1"/>
    <row r="33" spans="1:7">
      <c r="A33" s="219" t="s">
        <v>209</v>
      </c>
    </row>
    <row r="34" spans="1:7">
      <c r="B34" t="s">
        <v>356</v>
      </c>
      <c r="C34" s="83">
        <v>-4.8270000000000008</v>
      </c>
      <c r="D34" s="83">
        <v>-7.415</v>
      </c>
      <c r="E34" s="83">
        <v>-7</v>
      </c>
      <c r="F34" s="83">
        <v>-6</v>
      </c>
      <c r="G34" s="83">
        <v>-26</v>
      </c>
    </row>
    <row r="35" spans="1:7">
      <c r="B35" t="s">
        <v>357</v>
      </c>
      <c r="C35" s="83">
        <v>-10.037999999999998</v>
      </c>
      <c r="D35" s="83">
        <v>-7.3879999999999999</v>
      </c>
      <c r="E35" s="83">
        <v>-8</v>
      </c>
      <c r="F35" s="83">
        <v>-8</v>
      </c>
      <c r="G35" s="83">
        <v>-33</v>
      </c>
    </row>
    <row r="36" spans="1:7" ht="9.75" customHeight="1"/>
    <row r="37" spans="1:7">
      <c r="A37" s="219" t="s">
        <v>211</v>
      </c>
    </row>
    <row r="38" spans="1:7">
      <c r="B38" t="s">
        <v>356</v>
      </c>
      <c r="C38" s="83">
        <v>-15.834</v>
      </c>
      <c r="D38" s="83">
        <v>-20.462</v>
      </c>
      <c r="E38" s="83">
        <f t="shared" ref="E38:E39" si="1">E30+E34</f>
        <v>-23</v>
      </c>
      <c r="F38" s="83">
        <f>F30+F34</f>
        <v>-28</v>
      </c>
      <c r="G38" s="83">
        <f>G30+G34</f>
        <v>-88</v>
      </c>
    </row>
    <row r="39" spans="1:7">
      <c r="B39" t="s">
        <v>357</v>
      </c>
      <c r="C39" s="83">
        <v>-31.255000000000003</v>
      </c>
      <c r="D39" s="83">
        <v>-32.311</v>
      </c>
      <c r="E39" s="83">
        <f t="shared" si="1"/>
        <v>-27</v>
      </c>
      <c r="F39" s="83">
        <f>F31+F35</f>
        <v>-28</v>
      </c>
      <c r="G39" s="83">
        <f>G31+G35</f>
        <v>-123</v>
      </c>
    </row>
    <row r="41" spans="1:7">
      <c r="A41" s="9" t="s">
        <v>358</v>
      </c>
      <c r="B41" s="9"/>
      <c r="C41" s="34"/>
      <c r="D41" s="34"/>
      <c r="E41" s="34"/>
      <c r="F41" s="34"/>
      <c r="G41" s="34"/>
    </row>
    <row r="42" spans="1:7">
      <c r="A42" s="219" t="s">
        <v>350</v>
      </c>
    </row>
    <row r="43" spans="1:7">
      <c r="B43" t="s">
        <v>359</v>
      </c>
      <c r="C43" s="83">
        <v>519.93328979026603</v>
      </c>
      <c r="D43" s="83">
        <v>590.93299999999999</v>
      </c>
      <c r="E43" s="83">
        <v>596</v>
      </c>
      <c r="F43" s="83">
        <v>714</v>
      </c>
      <c r="G43" s="83">
        <v>714</v>
      </c>
    </row>
    <row r="44" spans="1:7" ht="10.5" customHeight="1"/>
    <row r="45" spans="1:7">
      <c r="A45" s="219" t="s">
        <v>209</v>
      </c>
    </row>
    <row r="46" spans="1:7">
      <c r="B46" t="s">
        <v>359</v>
      </c>
      <c r="C46" s="83">
        <v>333.84980964497998</v>
      </c>
      <c r="D46" s="83">
        <v>327.81400000000002</v>
      </c>
      <c r="E46" s="83">
        <v>322</v>
      </c>
      <c r="F46" s="83">
        <v>310</v>
      </c>
      <c r="G46" s="83">
        <v>310</v>
      </c>
    </row>
    <row r="47" spans="1:7" ht="10.5" customHeight="1"/>
    <row r="48" spans="1:7">
      <c r="A48" s="219" t="s">
        <v>211</v>
      </c>
    </row>
    <row r="49" spans="1:15">
      <c r="B49" t="s">
        <v>359</v>
      </c>
      <c r="C49" s="221">
        <f>C43+C46</f>
        <v>853.78309943524596</v>
      </c>
      <c r="D49" s="221">
        <f>D43+D46</f>
        <v>918.74700000000007</v>
      </c>
      <c r="E49" s="221">
        <f>E43+E46</f>
        <v>918</v>
      </c>
      <c r="F49" s="221">
        <f>F43+F46</f>
        <v>1024</v>
      </c>
      <c r="G49" s="221">
        <f>G43+G46</f>
        <v>1024</v>
      </c>
    </row>
    <row r="50" spans="1:15">
      <c r="F50" s="83"/>
      <c r="G50" s="83"/>
    </row>
    <row r="52" spans="1:15" ht="15.75" thickBot="1"/>
    <row r="53" spans="1:15" ht="22.5" customHeight="1">
      <c r="A53" s="254" t="s">
        <v>379</v>
      </c>
      <c r="B53" s="252"/>
      <c r="C53" s="523" t="s">
        <v>440</v>
      </c>
      <c r="D53" s="525" t="s">
        <v>380</v>
      </c>
      <c r="E53" s="525" t="s">
        <v>380</v>
      </c>
      <c r="F53" s="525" t="s">
        <v>198</v>
      </c>
      <c r="G53" s="521" t="s">
        <v>381</v>
      </c>
      <c r="H53" s="239"/>
      <c r="I53" s="254" t="s">
        <v>379</v>
      </c>
      <c r="J53" s="252"/>
      <c r="K53" s="523" t="s">
        <v>442</v>
      </c>
      <c r="L53" s="525" t="s">
        <v>380</v>
      </c>
      <c r="M53" s="525" t="s">
        <v>443</v>
      </c>
      <c r="N53" s="525" t="s">
        <v>444</v>
      </c>
      <c r="O53" s="521" t="s">
        <v>381</v>
      </c>
    </row>
    <row r="54" spans="1:15" ht="22.5" customHeight="1" thickBot="1">
      <c r="A54" s="255" t="s">
        <v>376</v>
      </c>
      <c r="B54" s="253"/>
      <c r="C54" s="524"/>
      <c r="D54" s="526"/>
      <c r="E54" s="526"/>
      <c r="F54" s="526"/>
      <c r="G54" s="522"/>
      <c r="H54" s="239"/>
      <c r="I54" s="255" t="s">
        <v>376</v>
      </c>
      <c r="J54" s="253"/>
      <c r="K54" s="524"/>
      <c r="L54" s="526"/>
      <c r="M54" s="526"/>
      <c r="N54" s="526"/>
      <c r="O54" s="522"/>
    </row>
    <row r="55" spans="1:15" ht="15" customHeight="1">
      <c r="A55" s="533" t="s">
        <v>123</v>
      </c>
      <c r="B55" s="534"/>
      <c r="C55" s="344">
        <v>1150</v>
      </c>
      <c r="D55" s="344">
        <v>0</v>
      </c>
      <c r="E55" s="344">
        <v>1150</v>
      </c>
      <c r="F55" s="344">
        <v>980</v>
      </c>
      <c r="G55" s="366">
        <v>0.17</v>
      </c>
      <c r="H55" s="239"/>
      <c r="I55" s="533" t="s">
        <v>123</v>
      </c>
      <c r="J55" s="534"/>
      <c r="K55" s="343">
        <v>4336</v>
      </c>
      <c r="L55" s="344">
        <v>0</v>
      </c>
      <c r="M55" s="344">
        <v>4336</v>
      </c>
      <c r="N55" s="344">
        <v>3946</v>
      </c>
      <c r="O55" s="345">
        <v>9.9000000000000005E-2</v>
      </c>
    </row>
    <row r="56" spans="1:15" ht="15" customHeight="1">
      <c r="A56" s="529" t="s">
        <v>212</v>
      </c>
      <c r="B56" s="530"/>
      <c r="C56" s="227">
        <v>-310</v>
      </c>
      <c r="D56" s="227">
        <v>0</v>
      </c>
      <c r="E56" s="227">
        <v>-310</v>
      </c>
      <c r="F56" s="227">
        <v>-277</v>
      </c>
      <c r="G56" s="295">
        <v>0.12</v>
      </c>
      <c r="H56" s="239"/>
      <c r="I56" s="529" t="s">
        <v>212</v>
      </c>
      <c r="J56" s="530"/>
      <c r="K56" s="227">
        <v>-1201</v>
      </c>
      <c r="L56" s="227">
        <v>0</v>
      </c>
      <c r="M56" s="227">
        <v>-1201</v>
      </c>
      <c r="N56" s="227">
        <v>-1117</v>
      </c>
      <c r="O56" s="294">
        <v>7.4999999999999997E-2</v>
      </c>
    </row>
    <row r="57" spans="1:15" ht="15" customHeight="1">
      <c r="A57" s="531" t="s">
        <v>213</v>
      </c>
      <c r="B57" s="532"/>
      <c r="C57" s="351">
        <v>839</v>
      </c>
      <c r="D57" s="351">
        <f>SUM(D55:D56)</f>
        <v>0</v>
      </c>
      <c r="E57" s="351">
        <v>839</v>
      </c>
      <c r="F57" s="351">
        <v>703</v>
      </c>
      <c r="G57" s="369">
        <v>0.19</v>
      </c>
      <c r="H57" s="239"/>
      <c r="I57" s="531" t="s">
        <v>213</v>
      </c>
      <c r="J57" s="532"/>
      <c r="K57" s="351">
        <f>K55+K56</f>
        <v>3135</v>
      </c>
      <c r="L57" s="351">
        <f>L55+L56</f>
        <v>0</v>
      </c>
      <c r="M57" s="351">
        <v>3135</v>
      </c>
      <c r="N57" s="351">
        <v>2829</v>
      </c>
      <c r="O57" s="352">
        <v>0.108</v>
      </c>
    </row>
    <row r="58" spans="1:15" ht="15" customHeight="1">
      <c r="A58" s="529" t="s">
        <v>214</v>
      </c>
      <c r="B58" s="530"/>
      <c r="C58" s="227">
        <v>-415</v>
      </c>
      <c r="D58" s="227">
        <v>42</v>
      </c>
      <c r="E58" s="227">
        <v>-457</v>
      </c>
      <c r="F58" s="227">
        <v>-447</v>
      </c>
      <c r="G58" s="295">
        <v>0.02</v>
      </c>
      <c r="H58" s="239"/>
      <c r="I58" s="529" t="s">
        <v>214</v>
      </c>
      <c r="J58" s="530"/>
      <c r="K58" s="227">
        <v>-1604.4</v>
      </c>
      <c r="L58" s="227">
        <v>148.4</v>
      </c>
      <c r="M58" s="227">
        <v>-1753</v>
      </c>
      <c r="N58" s="227">
        <v>-1616</v>
      </c>
      <c r="O58" s="294">
        <v>8.4000000000000005E-2</v>
      </c>
    </row>
    <row r="59" spans="1:15" ht="15" customHeight="1">
      <c r="A59" s="531" t="s">
        <v>54</v>
      </c>
      <c r="B59" s="532"/>
      <c r="C59" s="351">
        <v>424</v>
      </c>
      <c r="D59" s="351">
        <v>42</v>
      </c>
      <c r="E59" s="351">
        <v>383</v>
      </c>
      <c r="F59" s="351">
        <v>257</v>
      </c>
      <c r="G59" s="376">
        <v>0.49</v>
      </c>
      <c r="H59" s="239"/>
      <c r="I59" s="531" t="s">
        <v>54</v>
      </c>
      <c r="J59" s="532"/>
      <c r="K59" s="351">
        <v>1530</v>
      </c>
      <c r="L59" s="351">
        <v>148</v>
      </c>
      <c r="M59" s="351">
        <v>1382</v>
      </c>
      <c r="N59" s="351">
        <v>1213</v>
      </c>
      <c r="O59" s="352">
        <v>0.13900000000000001</v>
      </c>
    </row>
    <row r="60" spans="1:15" ht="15" customHeight="1">
      <c r="A60" s="529" t="s">
        <v>58</v>
      </c>
      <c r="B60" s="530"/>
      <c r="C60" s="227">
        <v>-213</v>
      </c>
      <c r="D60" s="227">
        <v>-30</v>
      </c>
      <c r="E60" s="227">
        <v>-183</v>
      </c>
      <c r="F60" s="227">
        <v>-164</v>
      </c>
      <c r="G60" s="295">
        <v>0.11</v>
      </c>
      <c r="H60" s="239"/>
      <c r="I60" s="529" t="s">
        <v>58</v>
      </c>
      <c r="J60" s="530"/>
      <c r="K60" s="227">
        <v>-825</v>
      </c>
      <c r="L60" s="227">
        <v>-109</v>
      </c>
      <c r="M60" s="227">
        <v>-716</v>
      </c>
      <c r="N60" s="227">
        <v>-662</v>
      </c>
      <c r="O60" s="294">
        <v>8.1000000000000003E-2</v>
      </c>
    </row>
    <row r="61" spans="1:15" ht="15" customHeight="1">
      <c r="A61" s="529" t="s">
        <v>59</v>
      </c>
      <c r="B61" s="530"/>
      <c r="C61" s="227">
        <v>-84</v>
      </c>
      <c r="D61" s="227">
        <v>0</v>
      </c>
      <c r="E61" s="227">
        <v>-84</v>
      </c>
      <c r="F61" s="227">
        <v>-40</v>
      </c>
      <c r="G61" s="296" t="s">
        <v>363</v>
      </c>
      <c r="H61" s="239"/>
      <c r="I61" s="529" t="s">
        <v>59</v>
      </c>
      <c r="J61" s="530"/>
      <c r="K61" s="227">
        <v>-275</v>
      </c>
      <c r="L61" s="227">
        <v>0</v>
      </c>
      <c r="M61" s="227">
        <v>-275</v>
      </c>
      <c r="N61" s="227">
        <v>-140</v>
      </c>
      <c r="O61" s="294">
        <v>0.95899999999999996</v>
      </c>
    </row>
    <row r="62" spans="1:15" ht="15" customHeight="1">
      <c r="A62" s="529" t="s">
        <v>382</v>
      </c>
      <c r="B62" s="530"/>
      <c r="C62" s="227">
        <v>42</v>
      </c>
      <c r="D62" s="227">
        <v>-1</v>
      </c>
      <c r="E62" s="227">
        <v>43</v>
      </c>
      <c r="F62" s="227">
        <v>45</v>
      </c>
      <c r="G62" s="295">
        <v>-0.04</v>
      </c>
      <c r="H62" s="239"/>
      <c r="I62" s="529" t="s">
        <v>382</v>
      </c>
      <c r="J62" s="530"/>
      <c r="K62" s="227">
        <v>179</v>
      </c>
      <c r="L62" s="227">
        <v>-6</v>
      </c>
      <c r="M62" s="227">
        <v>185</v>
      </c>
      <c r="N62" s="227">
        <v>154</v>
      </c>
      <c r="O62" s="294">
        <v>0.2</v>
      </c>
    </row>
    <row r="63" spans="1:15" ht="15" customHeight="1">
      <c r="A63" s="529" t="s">
        <v>60</v>
      </c>
      <c r="B63" s="530"/>
      <c r="C63" s="227">
        <v>-41</v>
      </c>
      <c r="D63" s="227">
        <v>7</v>
      </c>
      <c r="E63" s="227">
        <v>-48</v>
      </c>
      <c r="F63" s="227">
        <v>10</v>
      </c>
      <c r="G63" s="296" t="s">
        <v>363</v>
      </c>
      <c r="H63" s="239"/>
      <c r="I63" s="529" t="s">
        <v>60</v>
      </c>
      <c r="J63" s="530"/>
      <c r="K63" s="227">
        <v>-34</v>
      </c>
      <c r="L63" s="227">
        <v>1</v>
      </c>
      <c r="M63" s="227">
        <v>-35</v>
      </c>
      <c r="N63" s="227">
        <v>75</v>
      </c>
      <c r="O63" s="294" t="s">
        <v>363</v>
      </c>
    </row>
    <row r="64" spans="1:15" ht="15" customHeight="1">
      <c r="A64" s="531" t="s">
        <v>61</v>
      </c>
      <c r="B64" s="532"/>
      <c r="C64" s="351">
        <v>129</v>
      </c>
      <c r="D64" s="351">
        <v>18</v>
      </c>
      <c r="E64" s="351">
        <v>111</v>
      </c>
      <c r="F64" s="351">
        <v>107</v>
      </c>
      <c r="G64" s="369">
        <v>0.04</v>
      </c>
      <c r="H64" s="239"/>
      <c r="I64" s="531" t="s">
        <v>61</v>
      </c>
      <c r="J64" s="532"/>
      <c r="K64" s="351">
        <v>575</v>
      </c>
      <c r="L64" s="351">
        <v>35</v>
      </c>
      <c r="M64" s="351">
        <v>540</v>
      </c>
      <c r="N64" s="351">
        <v>640</v>
      </c>
      <c r="O64" s="352">
        <v>-0.156</v>
      </c>
    </row>
    <row r="65" spans="1:15" ht="15" customHeight="1">
      <c r="A65" s="529" t="s">
        <v>218</v>
      </c>
      <c r="B65" s="530"/>
      <c r="C65" s="227">
        <v>-152</v>
      </c>
      <c r="D65" s="227">
        <v>-24</v>
      </c>
      <c r="E65" s="227">
        <v>-128</v>
      </c>
      <c r="F65" s="227">
        <v>-90</v>
      </c>
      <c r="G65" s="295">
        <v>0.41</v>
      </c>
      <c r="H65" s="239"/>
      <c r="I65" s="529" t="s">
        <v>218</v>
      </c>
      <c r="J65" s="530"/>
      <c r="K65" s="227">
        <v>-544</v>
      </c>
      <c r="L65" s="227">
        <v>-72</v>
      </c>
      <c r="M65" s="227">
        <v>-472</v>
      </c>
      <c r="N65" s="227">
        <v>-346</v>
      </c>
      <c r="O65" s="294">
        <v>0.36299999999999999</v>
      </c>
    </row>
    <row r="66" spans="1:15" ht="15" customHeight="1">
      <c r="A66" s="529" t="s">
        <v>66</v>
      </c>
      <c r="B66" s="530"/>
      <c r="C66" s="227">
        <v>309</v>
      </c>
      <c r="D66" s="227">
        <v>-4</v>
      </c>
      <c r="E66" s="227">
        <v>312</v>
      </c>
      <c r="F66" s="227">
        <v>-46</v>
      </c>
      <c r="G66" s="296" t="s">
        <v>363</v>
      </c>
      <c r="H66" s="239"/>
      <c r="I66" s="529" t="s">
        <v>66</v>
      </c>
      <c r="J66" s="530"/>
      <c r="K66" s="227">
        <v>227</v>
      </c>
      <c r="L66" s="227">
        <v>-4</v>
      </c>
      <c r="M66" s="227">
        <v>231</v>
      </c>
      <c r="N66" s="227">
        <v>-39</v>
      </c>
      <c r="O66" s="294" t="s">
        <v>363</v>
      </c>
    </row>
    <row r="67" spans="1:15" ht="15" customHeight="1">
      <c r="A67" s="529" t="s">
        <v>383</v>
      </c>
      <c r="B67" s="530"/>
      <c r="C67" s="227">
        <v>-9</v>
      </c>
      <c r="D67" s="227">
        <v>0</v>
      </c>
      <c r="E67" s="227">
        <v>-9</v>
      </c>
      <c r="F67" s="227">
        <v>-35</v>
      </c>
      <c r="G67" s="295">
        <v>-0.75</v>
      </c>
      <c r="H67" s="239"/>
      <c r="I67" s="529" t="s">
        <v>383</v>
      </c>
      <c r="J67" s="530"/>
      <c r="K67" s="227">
        <v>-40</v>
      </c>
      <c r="L67" s="227">
        <v>0</v>
      </c>
      <c r="M67" s="227">
        <v>-40</v>
      </c>
      <c r="N67" s="227">
        <v>-136</v>
      </c>
      <c r="O67" s="294">
        <v>-0.70299999999999996</v>
      </c>
    </row>
    <row r="68" spans="1:15" ht="15" customHeight="1">
      <c r="A68" s="531" t="s">
        <v>377</v>
      </c>
      <c r="B68" s="532"/>
      <c r="C68" s="351">
        <v>277</v>
      </c>
      <c r="D68" s="351">
        <v>-10</v>
      </c>
      <c r="E68" s="351">
        <v>287</v>
      </c>
      <c r="F68" s="351">
        <v>-65</v>
      </c>
      <c r="G68" s="380" t="s">
        <v>363</v>
      </c>
      <c r="H68" s="239"/>
      <c r="I68" s="531" t="s">
        <v>377</v>
      </c>
      <c r="J68" s="532"/>
      <c r="K68" s="351">
        <v>218</v>
      </c>
      <c r="L68" s="351">
        <v>-41</v>
      </c>
      <c r="M68" s="351">
        <v>259</v>
      </c>
      <c r="N68" s="351">
        <v>119</v>
      </c>
      <c r="O68" s="352">
        <v>1.169</v>
      </c>
    </row>
    <row r="69" spans="1:15" ht="15" customHeight="1">
      <c r="A69" s="529" t="s">
        <v>221</v>
      </c>
      <c r="B69" s="530"/>
      <c r="C69" s="227">
        <v>-31</v>
      </c>
      <c r="D69" s="227">
        <v>-4</v>
      </c>
      <c r="E69" s="227">
        <v>-28</v>
      </c>
      <c r="F69" s="227">
        <v>-45</v>
      </c>
      <c r="G69" s="296">
        <v>-0.39</v>
      </c>
      <c r="H69" s="239"/>
      <c r="I69" s="529" t="s">
        <v>221</v>
      </c>
      <c r="J69" s="530"/>
      <c r="K69" s="227">
        <v>-120</v>
      </c>
      <c r="L69" s="227">
        <v>0</v>
      </c>
      <c r="M69" s="227">
        <v>-121</v>
      </c>
      <c r="N69" s="227">
        <v>-112</v>
      </c>
      <c r="O69" s="294">
        <v>7.5999999999999998E-2</v>
      </c>
    </row>
    <row r="70" spans="1:15" ht="15" customHeight="1">
      <c r="A70" s="531" t="s">
        <v>384</v>
      </c>
      <c r="B70" s="532"/>
      <c r="C70" s="351">
        <v>246</v>
      </c>
      <c r="D70" s="351">
        <v>-14</v>
      </c>
      <c r="E70" s="351">
        <v>259</v>
      </c>
      <c r="F70" s="351">
        <v>-111</v>
      </c>
      <c r="G70" s="380" t="s">
        <v>363</v>
      </c>
      <c r="H70" s="239"/>
      <c r="I70" s="531" t="s">
        <v>384</v>
      </c>
      <c r="J70" s="532"/>
      <c r="K70" s="351">
        <v>97</v>
      </c>
      <c r="L70" s="351">
        <v>-40</v>
      </c>
      <c r="M70" s="351">
        <v>138</v>
      </c>
      <c r="N70" s="351">
        <v>7</v>
      </c>
      <c r="O70" s="352" t="s">
        <v>363</v>
      </c>
    </row>
    <row r="71" spans="1:15" ht="15" customHeight="1">
      <c r="A71" s="529" t="s">
        <v>71</v>
      </c>
      <c r="B71" s="530"/>
      <c r="C71" s="227">
        <v>-20</v>
      </c>
      <c r="D71" s="227">
        <v>3</v>
      </c>
      <c r="E71" s="227">
        <v>-23</v>
      </c>
      <c r="F71" s="227">
        <v>17</v>
      </c>
      <c r="G71" s="296" t="s">
        <v>363</v>
      </c>
      <c r="H71" s="239"/>
      <c r="I71" s="529" t="s">
        <v>71</v>
      </c>
      <c r="J71" s="530"/>
      <c r="K71" s="227">
        <v>-5</v>
      </c>
      <c r="L71" s="227">
        <v>5</v>
      </c>
      <c r="M71" s="227">
        <v>-9</v>
      </c>
      <c r="N71" s="227">
        <v>16</v>
      </c>
      <c r="O71" s="294" t="s">
        <v>363</v>
      </c>
    </row>
    <row r="72" spans="1:15" ht="15" customHeight="1">
      <c r="A72" s="529" t="s">
        <v>223</v>
      </c>
      <c r="B72" s="530"/>
      <c r="C72" s="227">
        <v>-3</v>
      </c>
      <c r="D72" s="227">
        <v>0</v>
      </c>
      <c r="E72" s="227">
        <v>-3</v>
      </c>
      <c r="F72" s="227">
        <v>-1</v>
      </c>
      <c r="G72" s="296" t="s">
        <v>363</v>
      </c>
      <c r="H72" s="239"/>
      <c r="I72" s="529" t="s">
        <v>223</v>
      </c>
      <c r="J72" s="530"/>
      <c r="K72" s="227">
        <v>57</v>
      </c>
      <c r="L72" s="227">
        <v>0</v>
      </c>
      <c r="M72" s="227">
        <v>57</v>
      </c>
      <c r="N72" s="227">
        <v>-33</v>
      </c>
      <c r="O72" s="294" t="s">
        <v>363</v>
      </c>
    </row>
    <row r="73" spans="1:15" ht="15" customHeight="1" thickBot="1">
      <c r="A73" s="527" t="s">
        <v>378</v>
      </c>
      <c r="B73" s="528"/>
      <c r="C73" s="311">
        <v>223</v>
      </c>
      <c r="D73" s="311">
        <v>-11</v>
      </c>
      <c r="E73" s="311">
        <v>234</v>
      </c>
      <c r="F73" s="311">
        <v>-94</v>
      </c>
      <c r="G73" s="381" t="s">
        <v>363</v>
      </c>
      <c r="H73" s="239"/>
      <c r="I73" s="527" t="s">
        <v>378</v>
      </c>
      <c r="J73" s="528"/>
      <c r="K73" s="311">
        <v>149</v>
      </c>
      <c r="L73" s="311">
        <v>-36</v>
      </c>
      <c r="M73" s="311">
        <v>185</v>
      </c>
      <c r="N73" s="311">
        <v>-10</v>
      </c>
      <c r="O73" s="362" t="s">
        <v>363</v>
      </c>
    </row>
    <row r="75" spans="1:15" ht="24.75" customHeight="1"/>
    <row r="76" spans="1:15" ht="24.75" customHeight="1"/>
    <row r="77" spans="1:15">
      <c r="H77" s="187"/>
      <c r="I77" s="187"/>
      <c r="J77" s="187"/>
      <c r="K77" s="187"/>
      <c r="L77" s="187"/>
    </row>
    <row r="78" spans="1:15">
      <c r="H78" s="187"/>
      <c r="I78" s="187"/>
      <c r="J78" s="187"/>
      <c r="K78" s="187"/>
      <c r="L78" s="187"/>
    </row>
    <row r="79" spans="1:15">
      <c r="H79" s="187"/>
      <c r="I79" s="187"/>
      <c r="J79" s="187"/>
      <c r="K79" s="187"/>
      <c r="L79" s="187"/>
    </row>
    <row r="80" spans="1:15">
      <c r="H80" s="187"/>
      <c r="I80" s="187"/>
      <c r="J80" s="187"/>
      <c r="K80" s="187"/>
      <c r="L80" s="187"/>
    </row>
    <row r="81" spans="8:12">
      <c r="H81" s="187"/>
      <c r="I81" s="187"/>
      <c r="J81" s="187"/>
      <c r="K81" s="187"/>
      <c r="L81" s="187"/>
    </row>
    <row r="82" spans="8:12">
      <c r="H82" s="187"/>
      <c r="I82" s="187"/>
      <c r="J82" s="187"/>
      <c r="K82" s="187"/>
      <c r="L82" s="187"/>
    </row>
    <row r="83" spans="8:12">
      <c r="H83" s="187"/>
      <c r="I83" s="187"/>
      <c r="J83" s="187"/>
      <c r="K83" s="187"/>
      <c r="L83" s="187"/>
    </row>
    <row r="84" spans="8:12">
      <c r="H84" s="187"/>
      <c r="I84" s="187"/>
      <c r="J84" s="187"/>
      <c r="K84" s="187"/>
      <c r="L84" s="187"/>
    </row>
    <row r="85" spans="8:12">
      <c r="H85" s="187"/>
      <c r="I85" s="187"/>
      <c r="J85" s="187"/>
      <c r="K85" s="187"/>
      <c r="L85" s="187"/>
    </row>
    <row r="86" spans="8:12">
      <c r="H86" s="187"/>
      <c r="I86" s="187"/>
      <c r="J86" s="187"/>
      <c r="K86" s="187"/>
      <c r="L86" s="187"/>
    </row>
    <row r="87" spans="8:12">
      <c r="H87" s="187"/>
      <c r="I87" s="187"/>
      <c r="J87" s="187"/>
      <c r="K87" s="187"/>
      <c r="L87" s="187"/>
    </row>
    <row r="88" spans="8:12">
      <c r="H88" s="187"/>
      <c r="I88" s="187"/>
      <c r="J88" s="187"/>
      <c r="K88" s="187"/>
      <c r="L88" s="187"/>
    </row>
    <row r="89" spans="8:12">
      <c r="H89" s="187"/>
      <c r="I89" s="187"/>
      <c r="J89" s="187"/>
      <c r="K89" s="187"/>
      <c r="L89" s="187"/>
    </row>
    <row r="90" spans="8:12">
      <c r="H90" s="187"/>
      <c r="I90" s="187"/>
      <c r="J90" s="187"/>
      <c r="K90" s="187"/>
      <c r="L90" s="187"/>
    </row>
    <row r="91" spans="8:12">
      <c r="H91" s="187"/>
      <c r="I91" s="187"/>
      <c r="J91" s="187"/>
      <c r="K91" s="187"/>
      <c r="L91" s="187"/>
    </row>
    <row r="92" spans="8:12">
      <c r="H92" s="187"/>
      <c r="I92" s="187"/>
      <c r="J92" s="187"/>
      <c r="K92" s="187"/>
      <c r="L92" s="187"/>
    </row>
    <row r="93" spans="8:12">
      <c r="H93" s="187"/>
      <c r="I93" s="187"/>
      <c r="J93" s="187"/>
      <c r="K93" s="187"/>
      <c r="L93" s="187"/>
    </row>
    <row r="94" spans="8:12">
      <c r="H94" s="187"/>
      <c r="I94" s="187"/>
      <c r="J94" s="187"/>
      <c r="K94" s="187"/>
      <c r="L94" s="187"/>
    </row>
    <row r="95" spans="8:12">
      <c r="H95" s="187"/>
      <c r="I95" s="187"/>
      <c r="J95" s="187"/>
      <c r="K95" s="187"/>
      <c r="L95" s="187"/>
    </row>
  </sheetData>
  <mergeCells count="48">
    <mergeCell ref="I73:J73"/>
    <mergeCell ref="I62:J62"/>
    <mergeCell ref="I63:J63"/>
    <mergeCell ref="I64:J64"/>
    <mergeCell ref="I65:J65"/>
    <mergeCell ref="I66:J66"/>
    <mergeCell ref="I67:J67"/>
    <mergeCell ref="I68:J68"/>
    <mergeCell ref="I69:J69"/>
    <mergeCell ref="I70:J70"/>
    <mergeCell ref="I71:J71"/>
    <mergeCell ref="I72:J72"/>
    <mergeCell ref="I61:J61"/>
    <mergeCell ref="K53:K54"/>
    <mergeCell ref="L53:L54"/>
    <mergeCell ref="M53:M54"/>
    <mergeCell ref="N53:N54"/>
    <mergeCell ref="I56:J56"/>
    <mergeCell ref="I57:J57"/>
    <mergeCell ref="I58:J58"/>
    <mergeCell ref="I59:J59"/>
    <mergeCell ref="I60:J60"/>
    <mergeCell ref="O53:O54"/>
    <mergeCell ref="I55:J55"/>
    <mergeCell ref="F53:F54"/>
    <mergeCell ref="A71:B71"/>
    <mergeCell ref="A72:B72"/>
    <mergeCell ref="A59:B59"/>
    <mergeCell ref="A60:B60"/>
    <mergeCell ref="A61:B61"/>
    <mergeCell ref="A62:B62"/>
    <mergeCell ref="A63:B63"/>
    <mergeCell ref="A64:B64"/>
    <mergeCell ref="A55:B55"/>
    <mergeCell ref="A56:B56"/>
    <mergeCell ref="A57:B57"/>
    <mergeCell ref="A58:B58"/>
    <mergeCell ref="E53:E54"/>
    <mergeCell ref="G53:G54"/>
    <mergeCell ref="C53:C54"/>
    <mergeCell ref="D53:D54"/>
    <mergeCell ref="A73:B73"/>
    <mergeCell ref="A65:B65"/>
    <mergeCell ref="A66:B66"/>
    <mergeCell ref="A67:B67"/>
    <mergeCell ref="A68:B68"/>
    <mergeCell ref="A69:B69"/>
    <mergeCell ref="A70:B70"/>
  </mergeCells>
  <conditionalFormatting sqref="K55">
    <cfRule type="cellIs" dxfId="0" priority="1" operator="equal">
      <formula>"CHECK"</formula>
    </cfRule>
  </conditionalFormatting>
  <hyperlinks>
    <hyperlink ref="A1" display="Back to index" xr:uid="{00000000-0004-0000-0700-000000000000}"/>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showGridLines="0" workbookViewId="0">
      <selection activeCell="X24" sqref="X24"/>
    </sheetView>
  </sheetViews>
  <sheetFormatPr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
  <sheetViews>
    <sheetView topLeftCell="A22" workbookViewId="0">
      <selection activeCell="R51" sqref="R51"/>
    </sheetView>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49"/>
  <sheetViews>
    <sheetView zoomScaleNormal="100" zoomScaleSheetLayoutView="99" workbookViewId="0">
      <selection activeCell="E21" sqref="E21"/>
    </sheetView>
  </sheetViews>
  <sheetFormatPr defaultRowHeight="15"/>
  <cols>
    <col min="1" max="1" width="40.140625" customWidth="1"/>
    <col min="2" max="2" width="19.5703125" customWidth="1"/>
    <col min="3" max="3" width="18" customWidth="1"/>
    <col min="4" max="4" width="9.140625" customWidth="1"/>
    <col min="5" max="5" width="19.5703125" customWidth="1"/>
  </cols>
  <sheetData>
    <row r="1" spans="1:7" ht="14.85" customHeight="1">
      <c r="A1" s="535" t="s">
        <v>208</v>
      </c>
      <c r="B1" s="318" t="s">
        <v>484</v>
      </c>
      <c r="C1" s="535" t="s">
        <v>209</v>
      </c>
      <c r="D1" s="535" t="s">
        <v>210</v>
      </c>
      <c r="E1" s="537" t="s">
        <v>486</v>
      </c>
    </row>
    <row r="2" spans="1:7" ht="15.75" thickBot="1">
      <c r="A2" s="536"/>
      <c r="B2" s="96" t="s">
        <v>211</v>
      </c>
      <c r="C2" s="536"/>
      <c r="D2" s="536"/>
      <c r="E2" s="536"/>
    </row>
    <row r="3" spans="1:7">
      <c r="A3" s="199" t="s">
        <v>123</v>
      </c>
      <c r="B3" s="200">
        <v>1592.4658400000001</v>
      </c>
      <c r="C3" s="201">
        <f>E3-B3</f>
        <v>-504.90292999999997</v>
      </c>
      <c r="D3" s="202"/>
      <c r="E3" s="200">
        <v>1087.5629100000001</v>
      </c>
    </row>
    <row r="4" spans="1:7">
      <c r="A4" s="100" t="s">
        <v>212</v>
      </c>
      <c r="B4" s="103">
        <v>-420.54778000000005</v>
      </c>
      <c r="C4" s="101">
        <f>E4-B4</f>
        <v>115.97071000000005</v>
      </c>
      <c r="D4" s="102"/>
      <c r="E4" s="103">
        <v>-304.57706999999999</v>
      </c>
    </row>
    <row r="5" spans="1:7">
      <c r="A5" s="97" t="s">
        <v>213</v>
      </c>
      <c r="B5" s="141">
        <f>B3+B4</f>
        <v>1171.91806</v>
      </c>
      <c r="C5" s="141">
        <f>SUM(C3:C4)</f>
        <v>-388.93221999999992</v>
      </c>
      <c r="D5" s="98"/>
      <c r="E5" s="141">
        <f>E3+E4</f>
        <v>782.98584000000005</v>
      </c>
    </row>
    <row r="6" spans="1:7">
      <c r="A6" s="100" t="s">
        <v>214</v>
      </c>
      <c r="B6" s="103">
        <v>-542.33489999999995</v>
      </c>
      <c r="C6" s="101">
        <f t="shared" ref="C6" si="0">E6-B6</f>
        <v>141.02383999999995</v>
      </c>
      <c r="D6" s="102"/>
      <c r="E6" s="103">
        <v>-401.31106</v>
      </c>
    </row>
    <row r="7" spans="1:7">
      <c r="A7" s="97" t="s">
        <v>54</v>
      </c>
      <c r="B7" s="141">
        <f>B5+B6</f>
        <v>629.58316000000002</v>
      </c>
      <c r="C7" s="141">
        <f>SUM(C5:C6)</f>
        <v>-247.90837999999997</v>
      </c>
      <c r="D7" s="98"/>
      <c r="E7" s="141">
        <f>E5+E6</f>
        <v>381.67478000000006</v>
      </c>
    </row>
    <row r="8" spans="1:7">
      <c r="A8" s="97" t="s">
        <v>215</v>
      </c>
      <c r="B8" s="145">
        <f>B7/B3</f>
        <v>0.39535112414091095</v>
      </c>
      <c r="C8" s="196">
        <f>C7/C3</f>
        <v>0.49100206251526402</v>
      </c>
      <c r="D8" s="146"/>
      <c r="E8" s="145">
        <f>E7/E3</f>
        <v>0.35094501337858242</v>
      </c>
      <c r="G8" s="270"/>
    </row>
    <row r="9" spans="1:7">
      <c r="A9" s="100" t="s">
        <v>216</v>
      </c>
      <c r="B9" s="103">
        <v>-409.14850000000001</v>
      </c>
      <c r="C9" s="101">
        <f t="shared" ref="C9" si="1">E9-B9</f>
        <v>113.58955000000003</v>
      </c>
      <c r="D9" s="102"/>
      <c r="E9" s="103">
        <v>-295.55894999999998</v>
      </c>
      <c r="G9" s="270"/>
    </row>
    <row r="10" spans="1:7">
      <c r="A10" s="100" t="s">
        <v>217</v>
      </c>
      <c r="B10" s="103">
        <v>0</v>
      </c>
      <c r="C10" s="101"/>
      <c r="D10" s="101">
        <f>C21</f>
        <v>-44.929959999999944</v>
      </c>
      <c r="E10" s="103">
        <v>44.92998</v>
      </c>
      <c r="F10" s="99"/>
      <c r="G10" s="270"/>
    </row>
    <row r="11" spans="1:7">
      <c r="A11" s="100" t="s">
        <v>60</v>
      </c>
      <c r="B11" s="103">
        <v>2.1729000000000003</v>
      </c>
      <c r="C11" s="101">
        <f t="shared" ref="C11" si="2">E11-B11</f>
        <v>0.3911699999999998</v>
      </c>
      <c r="D11" s="102"/>
      <c r="E11" s="103">
        <v>2.5640700000000001</v>
      </c>
      <c r="G11" s="271"/>
    </row>
    <row r="12" spans="1:7">
      <c r="A12" s="127" t="s">
        <v>61</v>
      </c>
      <c r="B12" s="141">
        <f>B11+B10+B9+B7</f>
        <v>222.60756000000003</v>
      </c>
      <c r="C12" s="141">
        <f>C11+C10+C9+C7</f>
        <v>-133.92765999999995</v>
      </c>
      <c r="D12" s="141">
        <f>D11+D10+D9+D7</f>
        <v>-44.929959999999944</v>
      </c>
      <c r="E12" s="141">
        <f>E11+E10+E9+E7</f>
        <v>133.60988000000009</v>
      </c>
      <c r="G12" s="270"/>
    </row>
    <row r="13" spans="1:7">
      <c r="A13" s="128" t="s">
        <v>218</v>
      </c>
      <c r="B13" s="103">
        <v>-166.62464</v>
      </c>
      <c r="C13" s="101">
        <f t="shared" ref="C13:C15" si="3">E13-B13</f>
        <v>25.129549999999995</v>
      </c>
      <c r="D13" s="102"/>
      <c r="E13" s="103">
        <v>-141.49509</v>
      </c>
      <c r="G13" s="270"/>
    </row>
    <row r="14" spans="1:7">
      <c r="A14" s="128" t="s">
        <v>66</v>
      </c>
      <c r="B14" s="103">
        <v>-161.33678</v>
      </c>
      <c r="C14" s="101">
        <f t="shared" si="3"/>
        <v>2.6956700000000069</v>
      </c>
      <c r="D14" s="102"/>
      <c r="E14" s="103">
        <v>-158.64111</v>
      </c>
      <c r="G14" s="270"/>
    </row>
    <row r="15" spans="1:7">
      <c r="A15" s="128" t="s">
        <v>219</v>
      </c>
      <c r="B15" s="103">
        <v>-0.39351999999999998</v>
      </c>
      <c r="C15" s="101">
        <f t="shared" si="3"/>
        <v>0</v>
      </c>
      <c r="D15" s="102"/>
      <c r="E15" s="103">
        <v>-0.39351999999999998</v>
      </c>
    </row>
    <row r="16" spans="1:7">
      <c r="A16" s="127" t="s">
        <v>220</v>
      </c>
      <c r="B16" s="141">
        <f>B12+B13+B14+B15</f>
        <v>-105.74737999999996</v>
      </c>
      <c r="C16" s="141">
        <f>SUM(C12:C15)</f>
        <v>-106.10243999999994</v>
      </c>
      <c r="D16" s="141">
        <f>D12+D13+D14+D15</f>
        <v>-44.929959999999944</v>
      </c>
      <c r="E16" s="141">
        <f>E12+E13+E14+E15</f>
        <v>-166.91983999999991</v>
      </c>
    </row>
    <row r="17" spans="1:5">
      <c r="A17" s="128" t="s">
        <v>221</v>
      </c>
      <c r="B17" s="103">
        <v>-6.9058799999999998</v>
      </c>
      <c r="C17" s="101">
        <f t="shared" ref="C17" si="4">E17-B17</f>
        <v>23.31232</v>
      </c>
      <c r="D17" s="102"/>
      <c r="E17" s="103">
        <v>16.40644</v>
      </c>
    </row>
    <row r="18" spans="1:5">
      <c r="A18" s="127" t="s">
        <v>222</v>
      </c>
      <c r="B18" s="141">
        <f>B16+B17</f>
        <v>-112.65325999999996</v>
      </c>
      <c r="C18" s="141">
        <f>C16+C17</f>
        <v>-82.790119999999945</v>
      </c>
      <c r="D18" s="141">
        <f>D16+D17</f>
        <v>-44.929959999999944</v>
      </c>
      <c r="E18" s="141">
        <f>E16+E17</f>
        <v>-150.5133999999999</v>
      </c>
    </row>
    <row r="19" spans="1:5">
      <c r="A19" s="128" t="s">
        <v>223</v>
      </c>
      <c r="B19" s="103">
        <v>-6.8479999999999999E-2</v>
      </c>
      <c r="C19" s="101">
        <f t="shared" ref="C19" si="5">E19-B19</f>
        <v>0</v>
      </c>
      <c r="D19" s="102"/>
      <c r="E19" s="103">
        <v>-6.8479999999999999E-2</v>
      </c>
    </row>
    <row r="20" spans="1:5">
      <c r="A20" s="128" t="s">
        <v>71</v>
      </c>
      <c r="B20" s="103">
        <v>-9.6829800000000006</v>
      </c>
      <c r="C20" s="101">
        <f>E20-B20</f>
        <v>37.86016</v>
      </c>
      <c r="D20" s="102"/>
      <c r="E20" s="103">
        <v>28.17718</v>
      </c>
    </row>
    <row r="21" spans="1:5" ht="15.75" thickBot="1">
      <c r="A21" s="129" t="s">
        <v>224</v>
      </c>
      <c r="B21" s="142">
        <f>B18+B19+B20</f>
        <v>-122.40471999999995</v>
      </c>
      <c r="C21" s="142">
        <f>C18+C19+C20</f>
        <v>-44.929959999999944</v>
      </c>
      <c r="D21" s="142">
        <f>D18+D19+D20</f>
        <v>-44.929959999999944</v>
      </c>
      <c r="E21" s="142">
        <f>E18+E19+E20</f>
        <v>-122.40469999999991</v>
      </c>
    </row>
    <row r="22" spans="1:5">
      <c r="A22" s="197"/>
      <c r="B22" s="198"/>
      <c r="C22" s="198"/>
      <c r="D22" s="198"/>
      <c r="E22" s="198"/>
    </row>
    <row r="23" spans="1:5">
      <c r="A23" s="197"/>
      <c r="B23" s="198"/>
      <c r="C23" s="198"/>
      <c r="D23" s="198"/>
      <c r="E23" s="198"/>
    </row>
    <row r="24" spans="1:5">
      <c r="A24" s="197"/>
      <c r="B24" s="198"/>
      <c r="C24" s="198"/>
      <c r="D24" s="198"/>
      <c r="E24" s="198"/>
    </row>
    <row r="25" spans="1:5" ht="14.85" customHeight="1"/>
    <row r="48" spans="2:5">
      <c r="B48" s="126"/>
      <c r="E48" s="126"/>
    </row>
    <row r="49" spans="2:5">
      <c r="B49" s="126"/>
      <c r="E49" s="126"/>
    </row>
  </sheetData>
  <mergeCells count="4">
    <mergeCell ref="A1:A2"/>
    <mergeCell ref="C1:C2"/>
    <mergeCell ref="D1:D2"/>
    <mergeCell ref="E1:E2"/>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F29"/>
  <sheetViews>
    <sheetView zoomScale="102" zoomScaleNormal="102" zoomScaleSheetLayoutView="102" workbookViewId="0">
      <selection activeCell="D25" sqref="D25"/>
    </sheetView>
  </sheetViews>
  <sheetFormatPr defaultRowHeight="15"/>
  <cols>
    <col min="1" max="1" width="61.85546875" customWidth="1"/>
    <col min="2" max="4" width="16.5703125" style="115" customWidth="1"/>
    <col min="5" max="5" width="21" style="115" customWidth="1"/>
  </cols>
  <sheetData>
    <row r="1" spans="1:6" ht="24.75" thickBot="1">
      <c r="A1" s="112" t="s">
        <v>225</v>
      </c>
      <c r="B1" s="503" t="s">
        <v>487</v>
      </c>
      <c r="C1" s="113" t="s">
        <v>226</v>
      </c>
      <c r="D1" s="113" t="s">
        <v>488</v>
      </c>
      <c r="E1" s="109" t="s">
        <v>498</v>
      </c>
    </row>
    <row r="2" spans="1:6">
      <c r="A2" s="120" t="s">
        <v>227</v>
      </c>
      <c r="B2" s="504"/>
      <c r="C2" s="280"/>
      <c r="D2" s="280"/>
      <c r="E2" s="273"/>
    </row>
    <row r="3" spans="1:6">
      <c r="A3" s="120" t="s">
        <v>228</v>
      </c>
      <c r="B3" s="505"/>
      <c r="C3" s="280"/>
      <c r="D3" s="280"/>
      <c r="E3" s="273"/>
    </row>
    <row r="4" spans="1:6">
      <c r="A4" s="117" t="s">
        <v>229</v>
      </c>
      <c r="B4" s="277">
        <v>6002.9814800000004</v>
      </c>
      <c r="C4" s="275">
        <f>D4-B4</f>
        <v>-2898.2879200000002</v>
      </c>
      <c r="D4" s="275">
        <v>3104.6935600000002</v>
      </c>
      <c r="E4" s="275">
        <v>6069.1103899999998</v>
      </c>
    </row>
    <row r="5" spans="1:6">
      <c r="A5" s="117" t="s">
        <v>230</v>
      </c>
      <c r="B5" s="277">
        <v>1171.76919</v>
      </c>
      <c r="C5" s="275">
        <f t="shared" ref="C5:C13" si="0">D5-B5</f>
        <v>-291.96217999999999</v>
      </c>
      <c r="D5" s="275">
        <v>879.80700999999999</v>
      </c>
      <c r="E5" s="275">
        <v>1279.2399600000001</v>
      </c>
    </row>
    <row r="6" spans="1:6">
      <c r="A6" s="117" t="s">
        <v>231</v>
      </c>
      <c r="B6" s="277">
        <v>3510.4900200000002</v>
      </c>
      <c r="C6" s="275">
        <f t="shared" si="0"/>
        <v>-905.79627000000028</v>
      </c>
      <c r="D6" s="275">
        <v>2604.6937499999999</v>
      </c>
      <c r="E6" s="275">
        <v>3811.2426</v>
      </c>
    </row>
    <row r="7" spans="1:6">
      <c r="A7" s="117" t="s">
        <v>232</v>
      </c>
      <c r="B7" s="277">
        <v>-3.3E-4</v>
      </c>
      <c r="C7" s="275">
        <f>D7-B7</f>
        <v>2838.0790999999999</v>
      </c>
      <c r="D7" s="275">
        <v>2838.0787700000001</v>
      </c>
      <c r="E7" s="275">
        <v>-8.8999999999999995E-4</v>
      </c>
    </row>
    <row r="8" spans="1:6">
      <c r="A8" s="117" t="s">
        <v>233</v>
      </c>
      <c r="B8" s="277">
        <v>24.43451</v>
      </c>
      <c r="C8" s="275">
        <f t="shared" si="0"/>
        <v>0</v>
      </c>
      <c r="D8" s="275">
        <v>24.43451</v>
      </c>
      <c r="E8" s="275">
        <v>24.837129999999998</v>
      </c>
    </row>
    <row r="9" spans="1:6">
      <c r="A9" s="117" t="s">
        <v>234</v>
      </c>
      <c r="B9" s="277">
        <v>9.5992200000000008</v>
      </c>
      <c r="C9" s="275">
        <f t="shared" si="0"/>
        <v>-4.6731600000000011</v>
      </c>
      <c r="D9" s="275">
        <v>4.9260599999999997</v>
      </c>
      <c r="E9" s="275">
        <v>9.9180700000000002</v>
      </c>
    </row>
    <row r="10" spans="1:6">
      <c r="A10" s="117" t="s">
        <v>235</v>
      </c>
      <c r="B10" s="277">
        <v>200.32488000000001</v>
      </c>
      <c r="C10" s="275">
        <f t="shared" si="0"/>
        <v>-20.260099999999994</v>
      </c>
      <c r="D10" s="275">
        <v>180.06478000000001</v>
      </c>
      <c r="E10" s="275">
        <v>220.39894000000001</v>
      </c>
    </row>
    <row r="11" spans="1:6">
      <c r="A11" s="117" t="s">
        <v>236</v>
      </c>
      <c r="B11" s="277">
        <v>195.41853</v>
      </c>
      <c r="C11" s="275">
        <f t="shared" si="0"/>
        <v>-156.75700000000001</v>
      </c>
      <c r="D11" s="275">
        <v>38.661529999999999</v>
      </c>
      <c r="E11" s="275">
        <v>181.91853</v>
      </c>
    </row>
    <row r="12" spans="1:6">
      <c r="A12" s="117" t="s">
        <v>237</v>
      </c>
      <c r="B12" s="277">
        <v>0</v>
      </c>
      <c r="C12" s="275">
        <f t="shared" si="0"/>
        <v>0</v>
      </c>
      <c r="D12" s="275">
        <v>0</v>
      </c>
      <c r="E12" s="275">
        <v>0</v>
      </c>
      <c r="F12" s="107"/>
    </row>
    <row r="13" spans="1:6">
      <c r="A13" s="117" t="s">
        <v>238</v>
      </c>
      <c r="B13" s="277">
        <v>59.552480000000003</v>
      </c>
      <c r="C13" s="275">
        <f t="shared" si="0"/>
        <v>-3.7657099999999986</v>
      </c>
      <c r="D13" s="275">
        <v>55.786770000000004</v>
      </c>
      <c r="E13" s="275">
        <v>69.618489999999994</v>
      </c>
    </row>
    <row r="14" spans="1:6">
      <c r="A14" s="120" t="s">
        <v>239</v>
      </c>
      <c r="B14" s="274">
        <f>SUM(B4:B13)</f>
        <v>11174.56998</v>
      </c>
      <c r="C14" s="272">
        <f>SUM(C4:C13)</f>
        <v>-1443.4232400000001</v>
      </c>
      <c r="D14" s="272">
        <f>SUM(D4:D13)</f>
        <v>9731.1467400000001</v>
      </c>
      <c r="E14" s="272">
        <f>SUM(E4:E13)</f>
        <v>11666.283220000001</v>
      </c>
      <c r="F14" s="140"/>
    </row>
    <row r="15" spans="1:6">
      <c r="A15" s="117"/>
      <c r="B15" s="274"/>
      <c r="C15" s="281"/>
      <c r="D15" s="281"/>
      <c r="E15" s="282"/>
    </row>
    <row r="16" spans="1:6">
      <c r="A16" s="120" t="s">
        <v>240</v>
      </c>
      <c r="B16" s="506"/>
      <c r="C16" s="281"/>
      <c r="D16" s="281"/>
      <c r="E16" s="282"/>
    </row>
    <row r="17" spans="1:6">
      <c r="A17" s="117" t="s">
        <v>241</v>
      </c>
      <c r="B17" s="277">
        <v>86.855580000000003</v>
      </c>
      <c r="C17" s="275">
        <f t="shared" ref="C17:C26" si="1">D17-B17</f>
        <v>-36.724680000000006</v>
      </c>
      <c r="D17" s="275">
        <v>50.130899999999997</v>
      </c>
      <c r="E17" s="275">
        <v>69.805480000000003</v>
      </c>
    </row>
    <row r="18" spans="1:6">
      <c r="A18" s="117" t="s">
        <v>242</v>
      </c>
      <c r="B18" s="277">
        <v>435.08163999999999</v>
      </c>
      <c r="C18" s="275">
        <f t="shared" si="1"/>
        <v>-77.46096</v>
      </c>
      <c r="D18" s="275">
        <v>357.62067999999999</v>
      </c>
      <c r="E18" s="275">
        <v>446.92435999999998</v>
      </c>
    </row>
    <row r="19" spans="1:6">
      <c r="A19" s="117" t="s">
        <v>243</v>
      </c>
      <c r="B19" s="277">
        <v>96.563100000000006</v>
      </c>
      <c r="C19" s="275">
        <f t="shared" si="1"/>
        <v>-57.763420000000004</v>
      </c>
      <c r="D19" s="275">
        <v>38.799680000000002</v>
      </c>
      <c r="E19" s="275">
        <v>100.18510000000001</v>
      </c>
    </row>
    <row r="20" spans="1:6" ht="24">
      <c r="A20" s="117" t="s">
        <v>244</v>
      </c>
      <c r="B20" s="277">
        <v>144.86662999999999</v>
      </c>
      <c r="C20" s="275">
        <f t="shared" si="1"/>
        <v>-120.65151999999999</v>
      </c>
      <c r="D20" s="275">
        <v>24.215109999999999</v>
      </c>
      <c r="E20" s="275">
        <v>147.43349000000001</v>
      </c>
    </row>
    <row r="21" spans="1:6">
      <c r="A21" s="117" t="s">
        <v>245</v>
      </c>
      <c r="B21" s="277">
        <v>246.03111000000001</v>
      </c>
      <c r="C21" s="275">
        <f t="shared" si="1"/>
        <v>-53.013830000000013</v>
      </c>
      <c r="D21" s="275">
        <v>193.01728</v>
      </c>
      <c r="E21" s="275">
        <v>194.64069000000001</v>
      </c>
    </row>
    <row r="22" spans="1:6">
      <c r="A22" s="117" t="s">
        <v>246</v>
      </c>
      <c r="B22" s="277">
        <v>136.32583</v>
      </c>
      <c r="C22" s="275">
        <f t="shared" si="1"/>
        <v>-6.5104499999999916</v>
      </c>
      <c r="D22" s="275">
        <v>129.81538</v>
      </c>
      <c r="E22" s="275">
        <v>126.0715</v>
      </c>
    </row>
    <row r="23" spans="1:6">
      <c r="A23" s="117" t="s">
        <v>247</v>
      </c>
      <c r="B23" s="277">
        <v>33.456650000000003</v>
      </c>
      <c r="C23" s="275">
        <f t="shared" si="1"/>
        <v>-11.963570000000004</v>
      </c>
      <c r="D23" s="275">
        <v>21.493079999999999</v>
      </c>
      <c r="E23" s="275">
        <v>29.487130000000001</v>
      </c>
    </row>
    <row r="24" spans="1:6">
      <c r="A24" s="117" t="s">
        <v>248</v>
      </c>
      <c r="B24" s="277">
        <v>573.06684999999993</v>
      </c>
      <c r="C24" s="275">
        <f t="shared" si="1"/>
        <v>-118.29385999999994</v>
      </c>
      <c r="D24" s="275">
        <v>454.77298999999999</v>
      </c>
      <c r="E24" s="275">
        <v>654.14757999999983</v>
      </c>
    </row>
    <row r="25" spans="1:6">
      <c r="A25" s="117" t="s">
        <v>249</v>
      </c>
      <c r="B25" s="277">
        <v>160.46188000000001</v>
      </c>
      <c r="C25" s="275">
        <f t="shared" si="1"/>
        <v>-13.134050000000002</v>
      </c>
      <c r="D25" s="275">
        <v>147.32783000000001</v>
      </c>
      <c r="E25" s="275">
        <v>168.70393000000001</v>
      </c>
    </row>
    <row r="26" spans="1:6">
      <c r="A26" s="117" t="s">
        <v>250</v>
      </c>
      <c r="B26" s="277">
        <v>1746.97955</v>
      </c>
      <c r="C26" s="275">
        <f t="shared" si="1"/>
        <v>-201.98558000000003</v>
      </c>
      <c r="D26" s="275">
        <v>1544.99397</v>
      </c>
      <c r="E26" s="275">
        <v>1392.7901699999998</v>
      </c>
    </row>
    <row r="27" spans="1:6">
      <c r="A27" s="120" t="s">
        <v>251</v>
      </c>
      <c r="B27" s="274">
        <f>SUM(B17:B26)</f>
        <v>3659.6888200000003</v>
      </c>
      <c r="C27" s="272">
        <f>SUM(C17:C26)</f>
        <v>-697.50191999999993</v>
      </c>
      <c r="D27" s="272">
        <f>SUM(D17:D26)</f>
        <v>2962.1868999999997</v>
      </c>
      <c r="E27" s="272">
        <f>SUM(E17:E26)</f>
        <v>3330.1894299999994</v>
      </c>
      <c r="F27" s="140"/>
    </row>
    <row r="28" spans="1:6">
      <c r="A28" s="117" t="s">
        <v>107</v>
      </c>
      <c r="B28" s="277">
        <v>4.1139799999999997</v>
      </c>
      <c r="C28" s="275">
        <v>0</v>
      </c>
      <c r="D28" s="275">
        <v>4.1139799999999997</v>
      </c>
      <c r="E28" s="275">
        <v>4.5823</v>
      </c>
    </row>
    <row r="29" spans="1:6" ht="15.75" thickBot="1">
      <c r="A29" s="121" t="s">
        <v>252</v>
      </c>
      <c r="B29" s="278">
        <f>B28+B27+B14</f>
        <v>14838.372780000002</v>
      </c>
      <c r="C29" s="502">
        <f>C28+C27+C14</f>
        <v>-2140.9251599999998</v>
      </c>
      <c r="D29" s="283">
        <f>D28+D27+D14</f>
        <v>12697.447619999999</v>
      </c>
      <c r="E29" s="283">
        <f>E28+E27+E14</f>
        <v>15001.054950000002</v>
      </c>
      <c r="F29" s="140"/>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6"/>
  <sheetViews>
    <sheetView zoomScaleNormal="100" zoomScaleSheetLayoutView="96" workbookViewId="0">
      <selection activeCell="D36" sqref="D36"/>
    </sheetView>
  </sheetViews>
  <sheetFormatPr defaultRowHeight="15"/>
  <cols>
    <col min="1" max="1" width="56.140625" bestFit="1" customWidth="1"/>
    <col min="2" max="5" width="16.5703125" customWidth="1"/>
  </cols>
  <sheetData>
    <row r="1" spans="1:5" ht="24.75" thickBot="1">
      <c r="A1" s="104" t="s">
        <v>225</v>
      </c>
      <c r="B1" s="113" t="s">
        <v>487</v>
      </c>
      <c r="C1" s="113" t="s">
        <v>226</v>
      </c>
      <c r="D1" s="113" t="s">
        <v>488</v>
      </c>
      <c r="E1" s="109" t="s">
        <v>498</v>
      </c>
    </row>
    <row r="2" spans="1:5">
      <c r="A2" s="105" t="s">
        <v>253</v>
      </c>
      <c r="B2" s="280"/>
      <c r="C2" s="280"/>
      <c r="D2" s="280"/>
      <c r="E2" s="280"/>
    </row>
    <row r="3" spans="1:5">
      <c r="A3" s="105" t="s">
        <v>254</v>
      </c>
      <c r="B3" s="280"/>
      <c r="C3" s="280"/>
      <c r="D3" s="280"/>
      <c r="E3" s="280"/>
    </row>
    <row r="4" spans="1:5">
      <c r="A4" s="106" t="s">
        <v>255</v>
      </c>
      <c r="B4" s="275">
        <v>631.40098</v>
      </c>
      <c r="C4" s="275">
        <f>D4-B4</f>
        <v>0</v>
      </c>
      <c r="D4" s="275">
        <v>631.40098</v>
      </c>
      <c r="E4" s="275">
        <v>632.90653999999995</v>
      </c>
    </row>
    <row r="5" spans="1:5">
      <c r="A5" s="106" t="s">
        <v>256</v>
      </c>
      <c r="B5" s="275">
        <v>-38.386699999999998</v>
      </c>
      <c r="C5" s="275">
        <f t="shared" ref="C5:C11" si="0">D5-B5</f>
        <v>0</v>
      </c>
      <c r="D5" s="275">
        <v>-38.386699999999998</v>
      </c>
      <c r="E5" s="275">
        <v>-51.233330000000002</v>
      </c>
    </row>
    <row r="6" spans="1:5">
      <c r="A6" s="106" t="s">
        <v>257</v>
      </c>
      <c r="B6" s="275">
        <v>0</v>
      </c>
      <c r="C6" s="275">
        <f t="shared" si="0"/>
        <v>0</v>
      </c>
      <c r="D6" s="275">
        <v>0</v>
      </c>
      <c r="E6" s="275">
        <v>0</v>
      </c>
    </row>
    <row r="7" spans="1:5">
      <c r="A7" s="106" t="s">
        <v>258</v>
      </c>
      <c r="B7" s="275">
        <v>-836.02689999999996</v>
      </c>
      <c r="C7" s="275">
        <f t="shared" si="0"/>
        <v>183.86546999999996</v>
      </c>
      <c r="D7" s="275">
        <v>-652.16143</v>
      </c>
      <c r="E7" s="275">
        <v>-728.14179000000001</v>
      </c>
    </row>
    <row r="8" spans="1:5">
      <c r="A8" s="106" t="s">
        <v>259</v>
      </c>
      <c r="B8" s="275">
        <v>2509.8125500000001</v>
      </c>
      <c r="C8" s="275">
        <f t="shared" si="0"/>
        <v>-143.30382000000009</v>
      </c>
      <c r="D8" s="275">
        <v>2366.50873</v>
      </c>
      <c r="E8" s="275">
        <v>2365.6086100000002</v>
      </c>
    </row>
    <row r="9" spans="1:5">
      <c r="A9" s="106" t="s">
        <v>260</v>
      </c>
      <c r="B9" s="275">
        <v>-122.40470999999999</v>
      </c>
      <c r="C9" s="275">
        <f t="shared" si="0"/>
        <v>0</v>
      </c>
      <c r="D9" s="275">
        <v>-122.40470999999999</v>
      </c>
      <c r="E9" s="275">
        <v>149.46942000000001</v>
      </c>
    </row>
    <row r="10" spans="1:5">
      <c r="A10" s="105" t="s">
        <v>261</v>
      </c>
      <c r="B10" s="272">
        <f>SUM(B4:B9)</f>
        <v>2144.3952200000003</v>
      </c>
      <c r="C10" s="272">
        <f>SUM(C4:C9)</f>
        <v>40.561649999999872</v>
      </c>
      <c r="D10" s="272">
        <f>SUM(D4:D9)</f>
        <v>2184.95687</v>
      </c>
      <c r="E10" s="272">
        <f>SUM(E4:E9)</f>
        <v>2368.6094499999999</v>
      </c>
    </row>
    <row r="11" spans="1:5">
      <c r="A11" s="106" t="s">
        <v>71</v>
      </c>
      <c r="B11" s="275">
        <v>839.95943999999997</v>
      </c>
      <c r="C11" s="275">
        <f t="shared" si="0"/>
        <v>-623.98249999999996</v>
      </c>
      <c r="D11" s="275">
        <v>215.97694000000001</v>
      </c>
      <c r="E11" s="275">
        <v>859.42740000000003</v>
      </c>
    </row>
    <row r="12" spans="1:5">
      <c r="A12" s="105" t="s">
        <v>262</v>
      </c>
      <c r="B12" s="272">
        <f>B10+B11</f>
        <v>2984.3546600000004</v>
      </c>
      <c r="C12" s="272">
        <f>C10+C11</f>
        <v>-583.42085000000009</v>
      </c>
      <c r="D12" s="272">
        <f>D10+D11</f>
        <v>2400.93381</v>
      </c>
      <c r="E12" s="272">
        <f>E10+E11</f>
        <v>3228.03685</v>
      </c>
    </row>
    <row r="13" spans="1:5">
      <c r="A13" s="106"/>
      <c r="B13" s="284"/>
      <c r="C13" s="284"/>
      <c r="D13" s="284"/>
      <c r="E13" s="284"/>
    </row>
    <row r="14" spans="1:5">
      <c r="A14" s="105" t="s">
        <v>263</v>
      </c>
      <c r="B14" s="284"/>
      <c r="C14" s="284"/>
      <c r="D14" s="284"/>
      <c r="E14" s="284"/>
    </row>
    <row r="15" spans="1:5">
      <c r="A15" s="105" t="s">
        <v>264</v>
      </c>
      <c r="B15" s="284"/>
      <c r="C15" s="284"/>
      <c r="D15" s="284"/>
      <c r="E15" s="284"/>
    </row>
    <row r="16" spans="1:5">
      <c r="A16" s="106" t="s">
        <v>265</v>
      </c>
      <c r="B16" s="275">
        <v>8722.5164299999997</v>
      </c>
      <c r="C16" s="275">
        <f>D16-B16</f>
        <v>-1524.3060099999993</v>
      </c>
      <c r="D16" s="275">
        <v>7198.2104200000003</v>
      </c>
      <c r="E16" s="275">
        <v>8288.1033499999994</v>
      </c>
    </row>
    <row r="17" spans="1:13">
      <c r="A17" s="106" t="s">
        <v>237</v>
      </c>
      <c r="B17" s="275">
        <v>43.996020000000001</v>
      </c>
      <c r="C17" s="275">
        <f t="shared" ref="C17:C20" si="1">D17-B17</f>
        <v>0</v>
      </c>
      <c r="D17" s="275">
        <v>43.996020000000001</v>
      </c>
      <c r="E17" s="275">
        <v>17.146609999999999</v>
      </c>
    </row>
    <row r="18" spans="1:13">
      <c r="A18" s="106" t="s">
        <v>266</v>
      </c>
      <c r="B18" s="275">
        <v>0.60699999999999998</v>
      </c>
      <c r="C18" s="275">
        <f t="shared" si="1"/>
        <v>352.75325999999995</v>
      </c>
      <c r="D18" s="275">
        <v>353.36025999999998</v>
      </c>
      <c r="E18" s="275">
        <v>0.60699999999999998</v>
      </c>
      <c r="M18" s="151"/>
    </row>
    <row r="19" spans="1:13">
      <c r="A19" s="106" t="s">
        <v>267</v>
      </c>
      <c r="B19" s="275">
        <v>425.01409000000001</v>
      </c>
      <c r="C19" s="275">
        <f t="shared" si="1"/>
        <v>-87.990729999999985</v>
      </c>
      <c r="D19" s="275">
        <v>337.02336000000003</v>
      </c>
      <c r="E19" s="275">
        <v>470.07717000000002</v>
      </c>
      <c r="M19" s="152"/>
    </row>
    <row r="20" spans="1:13">
      <c r="A20" s="106" t="s">
        <v>268</v>
      </c>
      <c r="B20" s="275">
        <v>325.21069999999997</v>
      </c>
      <c r="C20" s="275">
        <f t="shared" si="1"/>
        <v>-59.290570000000002</v>
      </c>
      <c r="D20" s="275">
        <v>265.92012999999997</v>
      </c>
      <c r="E20" s="275">
        <v>340.97507000000002</v>
      </c>
      <c r="M20" s="151"/>
    </row>
    <row r="21" spans="1:13">
      <c r="A21" s="105" t="s">
        <v>269</v>
      </c>
      <c r="B21" s="272">
        <f>SUM(B16:B20)</f>
        <v>9517.3442400000004</v>
      </c>
      <c r="C21" s="272">
        <f>SUM(C16:C20)</f>
        <v>-1318.8340499999995</v>
      </c>
      <c r="D21" s="272">
        <f>SUM(D16:D20)</f>
        <v>8198.5101900000009</v>
      </c>
      <c r="E21" s="272">
        <f>SUM(E16:E20)</f>
        <v>9116.9092000000001</v>
      </c>
      <c r="M21" s="151"/>
    </row>
    <row r="22" spans="1:13">
      <c r="A22" s="106"/>
      <c r="B22" s="284"/>
      <c r="C22" s="284"/>
      <c r="D22" s="284"/>
      <c r="E22" s="284"/>
    </row>
    <row r="23" spans="1:13">
      <c r="A23" s="105" t="s">
        <v>114</v>
      </c>
      <c r="B23" s="284"/>
      <c r="C23" s="284"/>
      <c r="D23" s="284"/>
      <c r="E23" s="284"/>
    </row>
    <row r="24" spans="1:13">
      <c r="A24" s="106" t="s">
        <v>265</v>
      </c>
      <c r="B24" s="275">
        <v>244.68258</v>
      </c>
      <c r="C24" s="275">
        <f>D24-B24</f>
        <v>-64.806900000000013</v>
      </c>
      <c r="D24" s="275">
        <v>179.87567999999999</v>
      </c>
      <c r="E24" s="275">
        <v>342.87533000000002</v>
      </c>
    </row>
    <row r="25" spans="1:13">
      <c r="A25" s="106" t="s">
        <v>270</v>
      </c>
      <c r="B25" s="275">
        <v>254.523</v>
      </c>
      <c r="C25" s="275">
        <f t="shared" ref="C25:C32" si="2">D25-B25</f>
        <v>0</v>
      </c>
      <c r="D25" s="275">
        <v>254.523</v>
      </c>
      <c r="E25" s="275">
        <v>264.084</v>
      </c>
    </row>
    <row r="26" spans="1:13">
      <c r="A26" s="106" t="s">
        <v>271</v>
      </c>
      <c r="B26" s="275">
        <v>277.75473</v>
      </c>
      <c r="C26" s="275">
        <f t="shared" si="2"/>
        <v>-54.492400000000004</v>
      </c>
      <c r="D26" s="275">
        <v>223.26232999999999</v>
      </c>
      <c r="E26" s="275">
        <v>416.43975</v>
      </c>
    </row>
    <row r="27" spans="1:13">
      <c r="A27" s="106" t="s">
        <v>272</v>
      </c>
      <c r="B27" s="275">
        <v>324.4436</v>
      </c>
      <c r="C27" s="275">
        <f t="shared" si="2"/>
        <v>-44.811550000000011</v>
      </c>
      <c r="D27" s="275">
        <v>279.63204999999999</v>
      </c>
      <c r="E27" s="275">
        <v>347.71886999999998</v>
      </c>
    </row>
    <row r="28" spans="1:13">
      <c r="A28" s="106" t="s">
        <v>273</v>
      </c>
      <c r="B28" s="275">
        <v>9.0322600000000008</v>
      </c>
      <c r="C28" s="275">
        <f t="shared" si="2"/>
        <v>-0.50297000000000125</v>
      </c>
      <c r="D28" s="275">
        <v>8.5292899999999996</v>
      </c>
      <c r="E28" s="275">
        <v>91.97372</v>
      </c>
    </row>
    <row r="29" spans="1:13" ht="24">
      <c r="A29" s="106" t="s">
        <v>274</v>
      </c>
      <c r="B29" s="275">
        <v>8.1983899999999998</v>
      </c>
      <c r="C29" s="275">
        <f t="shared" si="2"/>
        <v>161.97984000000002</v>
      </c>
      <c r="D29" s="275">
        <v>170.17823000000001</v>
      </c>
      <c r="E29" s="275">
        <v>4.7674799999999999</v>
      </c>
    </row>
    <row r="30" spans="1:13">
      <c r="A30" s="106" t="s">
        <v>275</v>
      </c>
      <c r="B30" s="275">
        <v>500.07810999999998</v>
      </c>
      <c r="C30" s="275">
        <f t="shared" si="2"/>
        <v>-119.16464999999999</v>
      </c>
      <c r="D30" s="275">
        <v>380.91345999999999</v>
      </c>
      <c r="E30" s="275">
        <v>543.14323999999999</v>
      </c>
    </row>
    <row r="31" spans="1:13">
      <c r="A31" s="106" t="s">
        <v>276</v>
      </c>
      <c r="B31" s="275">
        <v>99.018159999999995</v>
      </c>
      <c r="C31" s="275">
        <f t="shared" si="2"/>
        <v>-21.141779999999997</v>
      </c>
      <c r="D31" s="275">
        <v>77.876379999999997</v>
      </c>
      <c r="E31" s="275">
        <v>92.229439999999997</v>
      </c>
    </row>
    <row r="32" spans="1:13">
      <c r="A32" s="106" t="s">
        <v>277</v>
      </c>
      <c r="B32" s="275">
        <v>618.85029000000009</v>
      </c>
      <c r="C32" s="275">
        <f t="shared" si="2"/>
        <v>-95.729649999999992</v>
      </c>
      <c r="D32" s="275">
        <v>523.12064000000009</v>
      </c>
      <c r="E32" s="275">
        <v>552.78543999999988</v>
      </c>
    </row>
    <row r="33" spans="1:5">
      <c r="A33" s="105" t="s">
        <v>278</v>
      </c>
      <c r="B33" s="272">
        <f>SUM(B24:B32)</f>
        <v>2336.5811199999998</v>
      </c>
      <c r="C33" s="272">
        <f>SUM(C24:C32)</f>
        <v>-238.67005999999998</v>
      </c>
      <c r="D33" s="272">
        <f>SUM(D24:D32)</f>
        <v>2097.9110599999999</v>
      </c>
      <c r="E33" s="272">
        <f>SUM(E24:E32)</f>
        <v>2656.0172700000003</v>
      </c>
    </row>
    <row r="34" spans="1:5">
      <c r="A34" s="106" t="s">
        <v>115</v>
      </c>
      <c r="B34" s="275">
        <v>0.41452</v>
      </c>
      <c r="C34" s="275">
        <v>0</v>
      </c>
      <c r="D34" s="275">
        <v>8.9620000000000005E-2</v>
      </c>
      <c r="E34" s="275">
        <v>8.9620000000000005E-2</v>
      </c>
    </row>
    <row r="35" spans="1:5">
      <c r="A35" s="105" t="s">
        <v>279</v>
      </c>
      <c r="B35" s="272">
        <f>B34+B33+B21</f>
        <v>11854.33988</v>
      </c>
      <c r="C35" s="272">
        <f>C34+C33+C21</f>
        <v>-1557.5041099999994</v>
      </c>
      <c r="D35" s="272">
        <f>D34+D33+D21</f>
        <v>10296.510870000002</v>
      </c>
      <c r="E35" s="272">
        <f>E34+E33+E21</f>
        <v>11773.016090000001</v>
      </c>
    </row>
    <row r="36" spans="1:5" ht="15.75" thickBot="1">
      <c r="A36" s="108" t="s">
        <v>280</v>
      </c>
      <c r="B36" s="283">
        <v>14838</v>
      </c>
      <c r="C36" s="283">
        <f>C35+C12</f>
        <v>-2140.9249599999994</v>
      </c>
      <c r="D36" s="283">
        <f>D35+D12</f>
        <v>12697.444680000002</v>
      </c>
      <c r="E36" s="283">
        <f>E35+E12</f>
        <v>15001.052940000001</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zoomScaleNormal="100" zoomScaleSheetLayoutView="99" workbookViewId="0">
      <selection activeCell="E56" sqref="E56"/>
    </sheetView>
  </sheetViews>
  <sheetFormatPr defaultColWidth="25.42578125" defaultRowHeight="12"/>
  <cols>
    <col min="1" max="1" width="64.140625" style="157" customWidth="1"/>
    <col min="2" max="5" width="12.85546875" style="157" customWidth="1"/>
    <col min="6" max="6" width="7.140625" style="157" customWidth="1"/>
    <col min="7" max="7" width="51.140625" style="157" customWidth="1"/>
    <col min="8" max="8" width="10.140625" style="157" customWidth="1"/>
    <col min="9" max="9" width="11.85546875" style="157" customWidth="1"/>
    <col min="10" max="16384" width="25.42578125" style="157"/>
  </cols>
  <sheetData>
    <row r="1" spans="1:10" ht="44.85" customHeight="1" thickBot="1">
      <c r="A1" s="114" t="s">
        <v>281</v>
      </c>
      <c r="B1" s="122" t="s">
        <v>491</v>
      </c>
      <c r="C1" s="122" t="s">
        <v>226</v>
      </c>
      <c r="D1" s="209" t="s">
        <v>492</v>
      </c>
      <c r="E1" s="109" t="s">
        <v>495</v>
      </c>
      <c r="G1" s="155" t="s">
        <v>282</v>
      </c>
      <c r="H1" s="209" t="s">
        <v>494</v>
      </c>
      <c r="I1" s="209" t="s">
        <v>491</v>
      </c>
    </row>
    <row r="2" spans="1:10" ht="15">
      <c r="A2" s="116" t="s">
        <v>283</v>
      </c>
      <c r="B2" s="143"/>
      <c r="C2" s="285"/>
      <c r="D2" s="286"/>
      <c r="E2" s="276"/>
      <c r="G2" s="204" t="s">
        <v>284</v>
      </c>
      <c r="H2" s="210"/>
      <c r="I2" s="213"/>
    </row>
    <row r="3" spans="1:10">
      <c r="A3" s="117" t="s">
        <v>285</v>
      </c>
      <c r="B3" s="277">
        <v>-105.747</v>
      </c>
      <c r="C3" s="287">
        <f>B3-D3</f>
        <v>61.172999999999988</v>
      </c>
      <c r="D3" s="277">
        <v>-166.92</v>
      </c>
      <c r="E3" s="277">
        <v>106.87281326902199</v>
      </c>
      <c r="F3" s="158"/>
      <c r="G3" s="205" t="s">
        <v>285</v>
      </c>
      <c r="H3" s="153">
        <v>-166.92</v>
      </c>
      <c r="I3" s="182">
        <v>-105.747</v>
      </c>
    </row>
    <row r="4" spans="1:10">
      <c r="A4" s="118" t="s">
        <v>286</v>
      </c>
      <c r="B4" s="277"/>
      <c r="C4" s="287">
        <f>B4-D4</f>
        <v>0</v>
      </c>
      <c r="D4" s="277">
        <v>0</v>
      </c>
      <c r="E4" s="277">
        <v>-7.9249999999999998E-3</v>
      </c>
      <c r="F4" s="158"/>
      <c r="G4" s="205" t="s">
        <v>286</v>
      </c>
      <c r="H4" s="153">
        <v>0</v>
      </c>
      <c r="I4" s="182">
        <v>0</v>
      </c>
    </row>
    <row r="5" spans="1:10">
      <c r="A5" s="116" t="s">
        <v>287</v>
      </c>
      <c r="B5" s="274">
        <f>SUM(B3:B4)</f>
        <v>-105.747</v>
      </c>
      <c r="C5" s="288">
        <f>B5-D5</f>
        <v>61.172999999999988</v>
      </c>
      <c r="D5" s="274">
        <f>SUM(D3:D4)</f>
        <v>-166.92</v>
      </c>
      <c r="E5" s="274">
        <v>106.864888269022</v>
      </c>
      <c r="F5" s="158"/>
      <c r="G5" s="205" t="s">
        <v>288</v>
      </c>
      <c r="H5" s="153">
        <v>147.12200000000001</v>
      </c>
      <c r="I5" s="182">
        <v>175.28100000000001</v>
      </c>
    </row>
    <row r="6" spans="1:10">
      <c r="A6" s="116" t="s">
        <v>289</v>
      </c>
      <c r="B6" s="277"/>
      <c r="C6" s="287"/>
      <c r="D6" s="277"/>
      <c r="E6" s="275"/>
      <c r="F6" s="159"/>
      <c r="G6" s="205" t="s">
        <v>290</v>
      </c>
      <c r="H6" s="153">
        <v>-5.6269999999999998</v>
      </c>
      <c r="I6" s="182">
        <v>-8.6560000000000006</v>
      </c>
    </row>
    <row r="7" spans="1:10">
      <c r="A7" s="119" t="s">
        <v>288</v>
      </c>
      <c r="B7" s="277">
        <v>175.28100000000001</v>
      </c>
      <c r="C7" s="287">
        <f>B7-D7</f>
        <v>28.158999999999992</v>
      </c>
      <c r="D7" s="277">
        <v>147.12200000000001</v>
      </c>
      <c r="E7" s="277">
        <v>170.77875130538902</v>
      </c>
      <c r="F7" s="159"/>
      <c r="G7" s="205" t="s">
        <v>291</v>
      </c>
      <c r="H7" s="153">
        <v>295.55900000000003</v>
      </c>
      <c r="I7" s="182">
        <v>409.149</v>
      </c>
    </row>
    <row r="8" spans="1:10">
      <c r="A8" s="119" t="s">
        <v>290</v>
      </c>
      <c r="B8" s="277">
        <v>-8.6560000000000006</v>
      </c>
      <c r="C8" s="287">
        <f>B8-D8</f>
        <v>-3.0290000000000008</v>
      </c>
      <c r="D8" s="277">
        <v>-5.6269999999999998</v>
      </c>
      <c r="E8" s="277">
        <v>-6.5600592783811003</v>
      </c>
      <c r="F8" s="159"/>
      <c r="G8" s="205" t="s">
        <v>292</v>
      </c>
      <c r="H8" s="153">
        <v>-44.93</v>
      </c>
      <c r="I8" s="182">
        <v>0</v>
      </c>
    </row>
    <row r="9" spans="1:10">
      <c r="A9" s="116" t="s">
        <v>293</v>
      </c>
      <c r="B9" s="277"/>
      <c r="C9" s="287"/>
      <c r="D9" s="277"/>
      <c r="E9" s="277"/>
      <c r="F9" s="159"/>
      <c r="G9" s="205" t="s">
        <v>294</v>
      </c>
      <c r="H9" s="153">
        <v>0</v>
      </c>
      <c r="I9" s="182">
        <v>0</v>
      </c>
    </row>
    <row r="10" spans="1:10">
      <c r="A10" s="117" t="s">
        <v>291</v>
      </c>
      <c r="B10" s="277">
        <v>409.149</v>
      </c>
      <c r="C10" s="287">
        <f t="shared" ref="C10:C18" si="0">B10-D10</f>
        <v>113.58999999999997</v>
      </c>
      <c r="D10" s="277">
        <v>295.55900000000003</v>
      </c>
      <c r="E10" s="277">
        <v>370.868455830014</v>
      </c>
      <c r="F10" s="159"/>
      <c r="G10" s="205" t="s">
        <v>295</v>
      </c>
      <c r="H10" s="153">
        <v>-2.819</v>
      </c>
      <c r="I10" s="182">
        <v>-2.2759999999999998</v>
      </c>
    </row>
    <row r="11" spans="1:10">
      <c r="A11" s="117" t="s">
        <v>292</v>
      </c>
      <c r="B11" s="277"/>
      <c r="C11" s="287">
        <f t="shared" si="0"/>
        <v>44.93</v>
      </c>
      <c r="D11" s="277">
        <v>-44.93</v>
      </c>
      <c r="E11" s="277"/>
      <c r="F11" s="159"/>
      <c r="G11" s="205" t="s">
        <v>296</v>
      </c>
      <c r="H11" s="153">
        <v>0</v>
      </c>
      <c r="I11" s="182">
        <v>0</v>
      </c>
    </row>
    <row r="12" spans="1:10">
      <c r="A12" s="117" t="s">
        <v>297</v>
      </c>
      <c r="B12" s="277"/>
      <c r="C12" s="287">
        <f t="shared" si="0"/>
        <v>0</v>
      </c>
      <c r="D12" s="277"/>
      <c r="E12" s="277">
        <v>0.207636657777482</v>
      </c>
      <c r="F12" s="159"/>
      <c r="G12" s="205" t="s">
        <v>298</v>
      </c>
      <c r="H12" s="153">
        <v>158.642</v>
      </c>
      <c r="I12" s="182">
        <v>161.33699999999999</v>
      </c>
    </row>
    <row r="13" spans="1:10">
      <c r="A13" s="117" t="s">
        <v>294</v>
      </c>
      <c r="B13" s="277"/>
      <c r="C13" s="287">
        <f t="shared" si="0"/>
        <v>0</v>
      </c>
      <c r="D13" s="277"/>
      <c r="E13" s="277">
        <v>0.593103993690273</v>
      </c>
      <c r="F13" s="159"/>
      <c r="G13" s="205" t="s">
        <v>297</v>
      </c>
      <c r="H13" s="153">
        <v>0</v>
      </c>
      <c r="I13" s="182">
        <v>0</v>
      </c>
    </row>
    <row r="14" spans="1:10">
      <c r="A14" s="117" t="s">
        <v>295</v>
      </c>
      <c r="B14" s="277">
        <v>-2.2759999999999998</v>
      </c>
      <c r="C14" s="287">
        <f t="shared" si="0"/>
        <v>0.54300000000000015</v>
      </c>
      <c r="D14" s="277">
        <v>-2.819</v>
      </c>
      <c r="E14" s="277">
        <v>-3.9586184607017101</v>
      </c>
      <c r="F14" s="159"/>
      <c r="G14" s="206" t="s">
        <v>94</v>
      </c>
      <c r="H14" s="211">
        <v>382</v>
      </c>
      <c r="I14" s="181">
        <v>630</v>
      </c>
      <c r="J14" s="160"/>
    </row>
    <row r="15" spans="1:10">
      <c r="A15" s="117" t="s">
        <v>299</v>
      </c>
      <c r="B15" s="277">
        <v>6.6660000000000004</v>
      </c>
      <c r="C15" s="287">
        <f t="shared" si="0"/>
        <v>0.25100000000000033</v>
      </c>
      <c r="D15" s="277">
        <v>6.415</v>
      </c>
      <c r="E15" s="277">
        <v>6.7093455095199594</v>
      </c>
      <c r="F15" s="159"/>
      <c r="G15" s="205" t="s">
        <v>300</v>
      </c>
      <c r="H15" s="153">
        <v>-90.882000000000005</v>
      </c>
      <c r="I15" s="182">
        <v>-187.60900000000001</v>
      </c>
    </row>
    <row r="16" spans="1:10">
      <c r="A16" s="118" t="s">
        <v>296</v>
      </c>
      <c r="B16" s="277"/>
      <c r="C16" s="287">
        <f t="shared" si="0"/>
        <v>0</v>
      </c>
      <c r="D16" s="277"/>
      <c r="E16" s="277">
        <v>-3.3951391319327597</v>
      </c>
      <c r="F16" s="159"/>
      <c r="G16" s="205" t="s">
        <v>301</v>
      </c>
      <c r="H16" s="153">
        <v>0</v>
      </c>
      <c r="I16" s="182">
        <v>0</v>
      </c>
    </row>
    <row r="17" spans="1:10">
      <c r="A17" s="118" t="s">
        <v>298</v>
      </c>
      <c r="B17" s="277">
        <v>161.33699999999999</v>
      </c>
      <c r="C17" s="287">
        <f t="shared" si="0"/>
        <v>2.6949999999999932</v>
      </c>
      <c r="D17" s="277">
        <v>158.642</v>
      </c>
      <c r="E17" s="277">
        <v>-10.974985170203123</v>
      </c>
      <c r="F17" s="159"/>
      <c r="G17" s="205" t="s">
        <v>302</v>
      </c>
      <c r="H17" s="153">
        <v>-179.32400000000001</v>
      </c>
      <c r="I17" s="182">
        <v>-232.185</v>
      </c>
    </row>
    <row r="18" spans="1:10">
      <c r="A18" s="118" t="s">
        <v>303</v>
      </c>
      <c r="B18" s="277">
        <v>1.5660000000000001</v>
      </c>
      <c r="C18" s="287">
        <f t="shared" si="0"/>
        <v>1.5660000000000001</v>
      </c>
      <c r="D18" s="277"/>
      <c r="E18" s="277">
        <v>0.18377533774179847</v>
      </c>
      <c r="F18" s="159"/>
      <c r="G18" s="205" t="s">
        <v>304</v>
      </c>
      <c r="H18" s="153">
        <v>0</v>
      </c>
      <c r="I18" s="182">
        <v>0</v>
      </c>
    </row>
    <row r="19" spans="1:10">
      <c r="A19" s="117" t="s">
        <v>305</v>
      </c>
      <c r="B19" s="289">
        <f>SUM(B7:B18)</f>
        <v>743.06700000000012</v>
      </c>
      <c r="C19" s="290">
        <f>SUM(C7:C18)</f>
        <v>188.70499999999998</v>
      </c>
      <c r="D19" s="289">
        <f>SUM(D7:D18)</f>
        <v>554.36200000000008</v>
      </c>
      <c r="E19" s="289"/>
      <c r="F19" s="159"/>
      <c r="G19" s="205" t="s">
        <v>306</v>
      </c>
      <c r="H19" s="277">
        <v>0</v>
      </c>
      <c r="I19" s="277">
        <v>0</v>
      </c>
    </row>
    <row r="20" spans="1:10" ht="24">
      <c r="A20" s="118" t="s">
        <v>307</v>
      </c>
      <c r="B20" s="277">
        <v>-119.488</v>
      </c>
      <c r="C20" s="287">
        <f t="shared" ref="C20:C26" si="1">B20-D20</f>
        <v>-21.548000000000002</v>
      </c>
      <c r="D20" s="277">
        <v>-97.94</v>
      </c>
      <c r="E20" s="277">
        <v>-213.84508699322802</v>
      </c>
      <c r="G20" s="205" t="s">
        <v>308</v>
      </c>
      <c r="H20" s="277">
        <v>38.527000000000001</v>
      </c>
      <c r="I20" s="333">
        <v>121.51300000000001</v>
      </c>
    </row>
    <row r="21" spans="1:10">
      <c r="A21" s="118" t="s">
        <v>309</v>
      </c>
      <c r="B21" s="277">
        <v>-20.515999999999998</v>
      </c>
      <c r="C21" s="287">
        <f t="shared" si="1"/>
        <v>1.0870000000000033</v>
      </c>
      <c r="D21" s="277">
        <v>-21.603000000000002</v>
      </c>
      <c r="E21" s="277">
        <v>-15.004277176204299</v>
      </c>
      <c r="G21" s="206" t="s">
        <v>310</v>
      </c>
      <c r="H21" s="211">
        <v>-231.67900000000003</v>
      </c>
      <c r="I21" s="181">
        <v>-298.28099999999995</v>
      </c>
      <c r="J21" s="160"/>
    </row>
    <row r="22" spans="1:10">
      <c r="A22" s="118" t="s">
        <v>311</v>
      </c>
      <c r="B22" s="277">
        <v>8.2430000000000003</v>
      </c>
      <c r="C22" s="287">
        <f t="shared" si="1"/>
        <v>18.978000000000002</v>
      </c>
      <c r="D22" s="277">
        <v>-10.734999999999999</v>
      </c>
      <c r="E22" s="277">
        <v>99.675730334150401</v>
      </c>
      <c r="G22" s="205" t="s">
        <v>307</v>
      </c>
      <c r="H22" s="153">
        <v>-97.94</v>
      </c>
      <c r="I22" s="182">
        <v>-119.488</v>
      </c>
    </row>
    <row r="23" spans="1:10">
      <c r="A23" s="117" t="s">
        <v>305</v>
      </c>
      <c r="B23" s="289">
        <f>SUM(B20:B22)</f>
        <v>-131.761</v>
      </c>
      <c r="C23" s="291">
        <f t="shared" si="1"/>
        <v>-1.4829999999999757</v>
      </c>
      <c r="D23" s="289">
        <f>SUM(D20:D22)</f>
        <v>-130.27800000000002</v>
      </c>
      <c r="E23" s="297">
        <v>-129.17363383528192</v>
      </c>
      <c r="G23" s="205" t="s">
        <v>309</v>
      </c>
      <c r="H23" s="153">
        <v>-21.603000000000002</v>
      </c>
      <c r="I23" s="182">
        <v>-20.515999999999998</v>
      </c>
    </row>
    <row r="24" spans="1:10">
      <c r="A24" s="117" t="s">
        <v>312</v>
      </c>
      <c r="B24" s="277">
        <v>-193.345</v>
      </c>
      <c r="C24" s="287">
        <f t="shared" si="1"/>
        <v>-45.425999999999988</v>
      </c>
      <c r="D24" s="277">
        <v>-147.91900000000001</v>
      </c>
      <c r="E24" s="277">
        <v>-141.98969535277701</v>
      </c>
      <c r="G24" s="205" t="s">
        <v>311</v>
      </c>
      <c r="H24" s="153">
        <v>-10.734999999999999</v>
      </c>
      <c r="I24" s="182">
        <v>8.2430000000000003</v>
      </c>
    </row>
    <row r="25" spans="1:10">
      <c r="A25" s="117" t="s">
        <v>313</v>
      </c>
      <c r="B25" s="277">
        <v>7.99</v>
      </c>
      <c r="C25" s="287">
        <f t="shared" si="1"/>
        <v>1</v>
      </c>
      <c r="D25" s="277">
        <v>6.99</v>
      </c>
      <c r="E25" s="277">
        <v>4.1968082102101496</v>
      </c>
      <c r="G25" s="205" t="s">
        <v>299</v>
      </c>
      <c r="H25" s="153">
        <v>6.415</v>
      </c>
      <c r="I25" s="182">
        <v>6.6660000000000004</v>
      </c>
    </row>
    <row r="26" spans="1:10">
      <c r="A26" s="117" t="s">
        <v>314</v>
      </c>
      <c r="B26" s="277">
        <v>-36.648000000000003</v>
      </c>
      <c r="C26" s="287">
        <f t="shared" si="1"/>
        <v>-25.913000000000004</v>
      </c>
      <c r="D26" s="277">
        <v>-10.734999999999999</v>
      </c>
      <c r="E26" s="277">
        <v>-25.495522292262201</v>
      </c>
      <c r="G26" s="205" t="s">
        <v>315</v>
      </c>
      <c r="H26" s="153">
        <v>0</v>
      </c>
      <c r="I26" s="182">
        <v>1.5660000000000001</v>
      </c>
    </row>
    <row r="27" spans="1:10">
      <c r="A27" s="116" t="s">
        <v>316</v>
      </c>
      <c r="B27" s="289">
        <f>B5+B19+B23+B24+B25+B26</f>
        <v>283.55600000000015</v>
      </c>
      <c r="C27" s="289">
        <f>C5+C19+C23+C24+C25+C26</f>
        <v>178.05600000000001</v>
      </c>
      <c r="D27" s="289">
        <f>D5+D19+D23+D24+D25+D26</f>
        <v>105.50000000000009</v>
      </c>
      <c r="E27" s="289">
        <v>338.94393631694226</v>
      </c>
      <c r="F27" s="158"/>
      <c r="G27" s="206" t="s">
        <v>317</v>
      </c>
      <c r="H27" s="211">
        <v>-123.86300000000001</v>
      </c>
      <c r="I27" s="181">
        <v>-123.529</v>
      </c>
      <c r="J27" s="160"/>
    </row>
    <row r="28" spans="1:10">
      <c r="A28" s="116" t="s">
        <v>318</v>
      </c>
      <c r="B28" s="277"/>
      <c r="C28" s="287"/>
      <c r="D28" s="277"/>
      <c r="E28" s="275"/>
      <c r="G28" s="206" t="s">
        <v>319</v>
      </c>
      <c r="H28" s="211">
        <v>26</v>
      </c>
      <c r="I28" s="181">
        <v>208</v>
      </c>
    </row>
    <row r="29" spans="1:10" ht="24">
      <c r="A29" s="118" t="s">
        <v>320</v>
      </c>
      <c r="B29" s="277"/>
      <c r="C29" s="287">
        <f t="shared" ref="C29:C38" si="2">B29-D29</f>
        <v>0</v>
      </c>
      <c r="D29" s="277">
        <v>0</v>
      </c>
      <c r="E29" s="277">
        <v>-0.49645255999999999</v>
      </c>
      <c r="G29" s="205" t="s">
        <v>314</v>
      </c>
      <c r="H29" s="153">
        <v>-10.734999999999999</v>
      </c>
      <c r="I29" s="182">
        <v>-36.648000000000003</v>
      </c>
    </row>
    <row r="30" spans="1:10">
      <c r="A30" s="117" t="s">
        <v>321</v>
      </c>
      <c r="B30" s="277"/>
      <c r="C30" s="287">
        <f t="shared" si="2"/>
        <v>0</v>
      </c>
      <c r="D30" s="277">
        <v>0</v>
      </c>
      <c r="E30" s="277">
        <v>0.29109364492846801</v>
      </c>
      <c r="G30" s="206" t="s">
        <v>360</v>
      </c>
      <c r="H30" s="211">
        <v>14.75</v>
      </c>
      <c r="I30" s="181">
        <v>170.63000000000002</v>
      </c>
      <c r="J30" s="160"/>
    </row>
    <row r="31" spans="1:10">
      <c r="A31" s="118" t="s">
        <v>300</v>
      </c>
      <c r="B31" s="277">
        <v>-187.60900000000001</v>
      </c>
      <c r="C31" s="287">
        <f t="shared" si="2"/>
        <v>-96.727000000000004</v>
      </c>
      <c r="D31" s="277">
        <v>-90.882000000000005</v>
      </c>
      <c r="E31" s="277">
        <v>-107.324062953189</v>
      </c>
      <c r="G31" s="205" t="s">
        <v>312</v>
      </c>
      <c r="H31" s="153">
        <v>-147.91900000000001</v>
      </c>
      <c r="I31" s="182">
        <v>-193.345</v>
      </c>
    </row>
    <row r="32" spans="1:10">
      <c r="A32" s="118" t="s">
        <v>301</v>
      </c>
      <c r="B32" s="277"/>
      <c r="C32" s="287">
        <f t="shared" si="2"/>
        <v>0</v>
      </c>
      <c r="D32" s="277">
        <v>0</v>
      </c>
      <c r="E32" s="277">
        <v>-2.30948299999982E-2</v>
      </c>
      <c r="G32" s="205" t="s">
        <v>313</v>
      </c>
      <c r="H32" s="153">
        <v>6.8550000000000004</v>
      </c>
      <c r="I32" s="182">
        <v>7.6790000000000003</v>
      </c>
    </row>
    <row r="33" spans="1:10">
      <c r="A33" s="118" t="s">
        <v>302</v>
      </c>
      <c r="B33" s="277">
        <v>-232.185</v>
      </c>
      <c r="C33" s="287">
        <f t="shared" si="2"/>
        <v>-52.86099999999999</v>
      </c>
      <c r="D33" s="277">
        <v>-179.32400000000001</v>
      </c>
      <c r="E33" s="277">
        <v>-218.668734351751</v>
      </c>
      <c r="G33" s="206" t="s">
        <v>100</v>
      </c>
      <c r="H33" s="211">
        <v>-141.06400000000002</v>
      </c>
      <c r="I33" s="181">
        <v>-185.666</v>
      </c>
    </row>
    <row r="34" spans="1:10">
      <c r="A34" s="118" t="s">
        <v>304</v>
      </c>
      <c r="B34" s="277"/>
      <c r="C34" s="287">
        <f t="shared" si="2"/>
        <v>0</v>
      </c>
      <c r="D34" s="277">
        <v>0</v>
      </c>
      <c r="E34" s="277">
        <v>8.8969837742013702</v>
      </c>
      <c r="G34" s="206" t="s">
        <v>322</v>
      </c>
      <c r="H34" s="211">
        <v>-126.31400000000002</v>
      </c>
      <c r="I34" s="181">
        <v>-14</v>
      </c>
      <c r="J34" s="160"/>
    </row>
    <row r="35" spans="1:10">
      <c r="A35" s="118" t="s">
        <v>323</v>
      </c>
      <c r="B35" s="277"/>
      <c r="C35" s="287">
        <v>0.4</v>
      </c>
      <c r="D35" s="277">
        <v>0.2</v>
      </c>
      <c r="E35" s="277">
        <v>0</v>
      </c>
      <c r="G35" s="205" t="s">
        <v>324</v>
      </c>
      <c r="H35" s="153">
        <v>23.678000000000001</v>
      </c>
      <c r="I35" s="182">
        <v>0</v>
      </c>
    </row>
    <row r="36" spans="1:10" ht="15" customHeight="1">
      <c r="A36" s="203" t="s">
        <v>345</v>
      </c>
      <c r="B36" s="277">
        <v>17.388000000000002</v>
      </c>
      <c r="C36" s="287">
        <f t="shared" si="2"/>
        <v>3.4000000000002473E-2</v>
      </c>
      <c r="D36" s="277">
        <v>17.353999999999999</v>
      </c>
      <c r="E36" s="277">
        <v>0</v>
      </c>
      <c r="G36" s="207" t="s">
        <v>325</v>
      </c>
      <c r="H36" s="153">
        <v>0</v>
      </c>
      <c r="I36" s="182">
        <v>-17.04</v>
      </c>
    </row>
    <row r="37" spans="1:10" ht="12.75" thickBot="1">
      <c r="A37" s="118" t="s">
        <v>324</v>
      </c>
      <c r="B37" s="277"/>
      <c r="C37" s="287">
        <f t="shared" si="2"/>
        <v>-23.978000000000002</v>
      </c>
      <c r="D37" s="277">
        <v>23.978000000000002</v>
      </c>
      <c r="E37" s="277"/>
      <c r="G37" s="208" t="s">
        <v>326</v>
      </c>
      <c r="H37" s="212">
        <v>-102</v>
      </c>
      <c r="I37" s="183">
        <v>-31</v>
      </c>
    </row>
    <row r="38" spans="1:10">
      <c r="A38" s="118" t="s">
        <v>327</v>
      </c>
      <c r="B38" s="277"/>
      <c r="C38" s="287">
        <f t="shared" si="2"/>
        <v>-6.3330000000000002</v>
      </c>
      <c r="D38" s="277">
        <v>6.3330000000000002</v>
      </c>
      <c r="E38" s="298">
        <v>-498.26445109189001</v>
      </c>
      <c r="G38" s="160"/>
    </row>
    <row r="39" spans="1:10">
      <c r="A39" s="116" t="s">
        <v>328</v>
      </c>
      <c r="B39" s="274">
        <f>SUM(B29:B38)</f>
        <v>-402.40600000000001</v>
      </c>
      <c r="C39" s="274">
        <f>SUM(C29:C38)</f>
        <v>-179.465</v>
      </c>
      <c r="D39" s="274">
        <f>SUM(D29:D38)</f>
        <v>-222.34100000000004</v>
      </c>
      <c r="E39" s="272">
        <v>-815.58871825044946</v>
      </c>
      <c r="F39" s="158"/>
      <c r="G39" s="160"/>
    </row>
    <row r="40" spans="1:10">
      <c r="A40" s="116" t="s">
        <v>329</v>
      </c>
      <c r="B40" s="274"/>
      <c r="C40" s="292"/>
      <c r="D40" s="274"/>
      <c r="E40" s="272"/>
      <c r="G40" s="160"/>
    </row>
    <row r="41" spans="1:10">
      <c r="A41" s="118" t="s">
        <v>330</v>
      </c>
      <c r="B41" s="277"/>
      <c r="C41" s="287"/>
      <c r="D41" s="277"/>
      <c r="E41" s="275"/>
      <c r="G41" s="160"/>
    </row>
    <row r="42" spans="1:10">
      <c r="A42" s="118" t="s">
        <v>331</v>
      </c>
      <c r="B42" s="277">
        <v>706.32399999999996</v>
      </c>
      <c r="C42" s="287">
        <f>B42-D42</f>
        <v>0</v>
      </c>
      <c r="D42" s="277">
        <v>706.32399999999996</v>
      </c>
      <c r="E42" s="277">
        <v>959.32126490277699</v>
      </c>
      <c r="G42" s="160"/>
    </row>
    <row r="43" spans="1:10">
      <c r="A43" s="118" t="s">
        <v>332</v>
      </c>
      <c r="B43" s="277">
        <v>-175.90600000000001</v>
      </c>
      <c r="C43" s="287">
        <f>B43-D43</f>
        <v>-7.8770000000000095</v>
      </c>
      <c r="D43" s="277">
        <v>-168.029</v>
      </c>
      <c r="E43" s="277">
        <v>-461.92972646713201</v>
      </c>
      <c r="G43" s="160"/>
    </row>
    <row r="44" spans="1:10">
      <c r="A44" s="118" t="s">
        <v>333</v>
      </c>
      <c r="B44" s="277"/>
      <c r="C44" s="287"/>
      <c r="D44" s="277"/>
      <c r="E44" s="277"/>
      <c r="G44" s="160"/>
    </row>
    <row r="45" spans="1:10">
      <c r="A45" s="118" t="s">
        <v>334</v>
      </c>
      <c r="B45" s="277"/>
      <c r="C45" s="287"/>
      <c r="D45" s="277"/>
      <c r="E45" s="277"/>
      <c r="G45" s="160"/>
    </row>
    <row r="46" spans="1:10">
      <c r="A46" s="118" t="s">
        <v>493</v>
      </c>
      <c r="B46" s="277">
        <v>-10.173</v>
      </c>
      <c r="C46" s="287"/>
      <c r="D46" s="277">
        <v>-10.173</v>
      </c>
      <c r="E46" s="277"/>
      <c r="G46" s="160"/>
    </row>
    <row r="47" spans="1:10">
      <c r="A47" s="118" t="s">
        <v>335</v>
      </c>
      <c r="B47" s="277"/>
      <c r="C47" s="287"/>
      <c r="D47" s="277"/>
      <c r="E47" s="277"/>
      <c r="G47" s="160"/>
    </row>
    <row r="48" spans="1:10">
      <c r="A48" s="118" t="s">
        <v>325</v>
      </c>
      <c r="B48" s="277">
        <v>-17.04</v>
      </c>
      <c r="C48" s="287">
        <f>B48-D48</f>
        <v>-17.04</v>
      </c>
      <c r="D48" s="277"/>
      <c r="E48" s="277">
        <v>-50.958053798806297</v>
      </c>
      <c r="G48" s="160"/>
    </row>
    <row r="49" spans="1:7">
      <c r="A49" s="118" t="s">
        <v>336</v>
      </c>
      <c r="B49" s="277"/>
      <c r="C49" s="287"/>
      <c r="D49" s="277"/>
      <c r="E49" s="275"/>
      <c r="G49" s="160"/>
    </row>
    <row r="50" spans="1:7">
      <c r="A50" s="120" t="s">
        <v>337</v>
      </c>
      <c r="B50" s="274">
        <f>SUM(B42:B49)</f>
        <v>503.20499999999987</v>
      </c>
      <c r="C50" s="288">
        <f t="shared" ref="C50:C54" si="3">B50-D50</f>
        <v>-24.917000000000087</v>
      </c>
      <c r="D50" s="274">
        <f>SUM(D42:D49)</f>
        <v>528.12199999999996</v>
      </c>
      <c r="E50" s="272">
        <v>446.43348463683878</v>
      </c>
      <c r="F50" s="158"/>
      <c r="G50" s="160"/>
    </row>
    <row r="51" spans="1:7">
      <c r="A51" s="117" t="s">
        <v>338</v>
      </c>
      <c r="B51" s="277">
        <v>-30.7</v>
      </c>
      <c r="C51" s="287">
        <f>B51-D51</f>
        <v>-0.80000000000000071</v>
      </c>
      <c r="D51" s="277">
        <v>-29.9</v>
      </c>
      <c r="E51" s="277">
        <v>2.0191269213978544</v>
      </c>
      <c r="G51" s="160"/>
    </row>
    <row r="52" spans="1:7">
      <c r="A52" s="120" t="s">
        <v>339</v>
      </c>
      <c r="B52" s="274">
        <f>B27+B39+B50+B51</f>
        <v>353.65500000000003</v>
      </c>
      <c r="C52" s="274">
        <f>C27+C39+C50+C51</f>
        <v>-27.126000000000079</v>
      </c>
      <c r="D52" s="274">
        <f>D27+D39+D50+D51</f>
        <v>381.38100000000003</v>
      </c>
      <c r="E52" s="274">
        <v>-28.192170375270607</v>
      </c>
      <c r="F52" s="158"/>
      <c r="G52" s="160"/>
    </row>
    <row r="53" spans="1:7">
      <c r="A53" s="117" t="s">
        <v>340</v>
      </c>
      <c r="B53" s="277">
        <v>1392.79</v>
      </c>
      <c r="C53" s="287">
        <f>B53-D53</f>
        <v>229.13699999999994</v>
      </c>
      <c r="D53" s="277">
        <v>1163.653</v>
      </c>
      <c r="E53" s="277">
        <v>768.70689988281299</v>
      </c>
      <c r="F53" s="158"/>
      <c r="G53" s="160"/>
    </row>
    <row r="54" spans="1:7">
      <c r="A54" s="117" t="s">
        <v>341</v>
      </c>
      <c r="B54" s="277">
        <v>0</v>
      </c>
      <c r="C54" s="287">
        <f t="shared" si="3"/>
        <v>0</v>
      </c>
      <c r="D54" s="277">
        <v>0</v>
      </c>
      <c r="E54" s="275">
        <v>0</v>
      </c>
      <c r="F54" s="158"/>
      <c r="G54" s="160"/>
    </row>
    <row r="55" spans="1:7" ht="12.75" thickBot="1">
      <c r="A55" s="121" t="s">
        <v>342</v>
      </c>
      <c r="B55" s="278">
        <v>1746.98</v>
      </c>
      <c r="C55" s="278">
        <f>B55-D55</f>
        <v>201.9860000000001</v>
      </c>
      <c r="D55" s="278">
        <v>1544.9939999999999</v>
      </c>
      <c r="E55" s="279">
        <v>740.42625393242429</v>
      </c>
      <c r="F55" s="158"/>
      <c r="G55" s="160"/>
    </row>
    <row r="56" spans="1:7">
      <c r="E56" s="293" t="s">
        <v>496</v>
      </c>
      <c r="G56" s="160"/>
    </row>
    <row r="57" spans="1:7">
      <c r="B57" s="160"/>
      <c r="D57" s="160"/>
      <c r="G57" s="160"/>
    </row>
    <row r="58" spans="1:7">
      <c r="E58" s="160"/>
      <c r="G58" s="160"/>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136"/>
  <sheetViews>
    <sheetView zoomScaleNormal="100" zoomScaleSheetLayoutView="80" workbookViewId="0">
      <pane xSplit="2" ySplit="1" topLeftCell="I95" activePane="bottomRight" state="frozen"/>
      <selection pane="topRight" activeCell="C1" sqref="C1"/>
      <selection pane="bottomLeft" activeCell="A2" sqref="A2"/>
      <selection pane="bottomRight" activeCell="T128" sqref="T128"/>
    </sheetView>
  </sheetViews>
  <sheetFormatPr defaultColWidth="9.140625" defaultRowHeight="12.75"/>
  <cols>
    <col min="1" max="1" width="3.85546875" style="3" customWidth="1"/>
    <col min="2" max="2" width="55.42578125" style="17" bestFit="1" customWidth="1"/>
    <col min="3" max="13" width="9.140625" style="17" customWidth="1"/>
    <col min="14" max="14" width="9.140625" style="17"/>
    <col min="15" max="16" width="9.85546875" style="17" bestFit="1" customWidth="1"/>
    <col min="17" max="17" width="9.5703125" style="3" bestFit="1" customWidth="1"/>
    <col min="18" max="19" width="9.140625" style="3"/>
    <col min="20" max="21" width="94.85546875" style="383" bestFit="1" customWidth="1"/>
    <col min="22" max="16384" width="9.140625" style="3"/>
  </cols>
  <sheetData>
    <row r="1" spans="1:21" s="2" customFormat="1">
      <c r="A1" s="1" t="s">
        <v>20</v>
      </c>
      <c r="B1" s="53"/>
      <c r="C1" s="53" t="s">
        <v>21</v>
      </c>
      <c r="D1" s="53" t="s">
        <v>22</v>
      </c>
      <c r="E1" s="53" t="s">
        <v>23</v>
      </c>
      <c r="F1" s="53" t="s">
        <v>24</v>
      </c>
      <c r="G1" s="53" t="s">
        <v>25</v>
      </c>
      <c r="H1" s="53" t="s">
        <v>26</v>
      </c>
      <c r="I1" s="53" t="s">
        <v>27</v>
      </c>
      <c r="J1" s="53" t="s">
        <v>28</v>
      </c>
      <c r="K1" s="53" t="s">
        <v>29</v>
      </c>
      <c r="L1" s="53" t="s">
        <v>30</v>
      </c>
      <c r="M1" s="53" t="s">
        <v>31</v>
      </c>
      <c r="N1" s="53" t="s">
        <v>32</v>
      </c>
      <c r="O1" s="53" t="s">
        <v>343</v>
      </c>
      <c r="P1" s="53" t="s">
        <v>417</v>
      </c>
      <c r="Q1" s="53" t="s">
        <v>438</v>
      </c>
      <c r="R1" s="53" t="s">
        <v>439</v>
      </c>
      <c r="S1" s="53" t="s">
        <v>484</v>
      </c>
      <c r="T1" s="450"/>
      <c r="U1" s="383"/>
    </row>
    <row r="2" spans="1:21" s="28" customFormat="1">
      <c r="A2" s="9" t="s">
        <v>33</v>
      </c>
      <c r="B2" s="78"/>
      <c r="C2" s="78"/>
      <c r="D2" s="78"/>
      <c r="E2" s="78"/>
      <c r="F2" s="78"/>
      <c r="G2" s="78"/>
      <c r="H2" s="78"/>
      <c r="I2" s="78"/>
      <c r="J2" s="78"/>
      <c r="K2" s="78"/>
      <c r="L2" s="78"/>
      <c r="M2" s="78"/>
      <c r="N2" s="78"/>
      <c r="O2" s="78"/>
      <c r="P2" s="78"/>
      <c r="Q2" s="78"/>
      <c r="R2" s="78"/>
      <c r="S2" s="78"/>
      <c r="T2" s="384"/>
      <c r="U2" s="384"/>
    </row>
    <row r="3" spans="1:21" s="2" customFormat="1">
      <c r="B3" s="2" t="s">
        <v>34</v>
      </c>
      <c r="C3" s="18">
        <v>4176</v>
      </c>
      <c r="D3" s="18">
        <v>979</v>
      </c>
      <c r="E3" s="18">
        <v>976.66521926710345</v>
      </c>
      <c r="F3" s="18">
        <v>967.13248996281516</v>
      </c>
      <c r="G3" s="18">
        <v>983.88155594392651</v>
      </c>
      <c r="H3" s="18">
        <v>3843.6976337668066</v>
      </c>
      <c r="I3" s="18">
        <v>934.99573650370257</v>
      </c>
      <c r="J3" s="18">
        <v>930.47656812080038</v>
      </c>
      <c r="K3" s="18">
        <v>926.71080364961165</v>
      </c>
      <c r="L3" s="18">
        <v>931.40257037707829</v>
      </c>
      <c r="M3" s="18">
        <v>3723.5856786511904</v>
      </c>
      <c r="N3" s="18">
        <v>898.10668947559498</v>
      </c>
      <c r="O3" s="18">
        <v>891.87190683618701</v>
      </c>
      <c r="P3" s="18">
        <v>914.42818845233205</v>
      </c>
      <c r="Q3" s="18">
        <v>954.60787900262505</v>
      </c>
      <c r="R3" s="18">
        <v>3629.7564107739904</v>
      </c>
      <c r="S3" s="18">
        <v>929.13877611082103</v>
      </c>
      <c r="T3" s="383"/>
      <c r="U3" s="383"/>
    </row>
    <row r="4" spans="1:21" s="29" customFormat="1" ht="11.25">
      <c r="B4" s="29" t="s">
        <v>35</v>
      </c>
      <c r="C4" s="165">
        <v>3847</v>
      </c>
      <c r="D4" s="165">
        <v>900</v>
      </c>
      <c r="E4" s="165">
        <v>896.70743558676645</v>
      </c>
      <c r="F4" s="165">
        <v>885.88430752345982</v>
      </c>
      <c r="G4" s="165">
        <v>900.15682839980127</v>
      </c>
      <c r="H4" s="165">
        <v>3521.7386284637887</v>
      </c>
      <c r="I4" s="165">
        <v>861.62935456188859</v>
      </c>
      <c r="J4" s="165">
        <v>858.93075461405817</v>
      </c>
      <c r="K4" s="165">
        <v>853.72600083750058</v>
      </c>
      <c r="L4" s="165">
        <v>854.75169523378372</v>
      </c>
      <c r="M4" s="165">
        <v>3428.2019005975567</v>
      </c>
      <c r="N4" s="165">
        <v>828.15520021091288</v>
      </c>
      <c r="O4" s="165">
        <v>817.67374556883397</v>
      </c>
      <c r="P4" s="165">
        <v>834.78883148555292</v>
      </c>
      <c r="Q4" s="165">
        <v>869.86860452908002</v>
      </c>
      <c r="R4" s="165">
        <v>3322.0997198708901</v>
      </c>
      <c r="S4" s="165">
        <v>846.17086008136903</v>
      </c>
      <c r="T4" s="383"/>
      <c r="U4" s="383"/>
    </row>
    <row r="5" spans="1:21" s="2" customFormat="1">
      <c r="B5" s="2" t="s">
        <v>36</v>
      </c>
      <c r="C5" s="18">
        <v>1633</v>
      </c>
      <c r="D5" s="18">
        <v>430</v>
      </c>
      <c r="E5" s="18">
        <v>434.51203473103925</v>
      </c>
      <c r="F5" s="18">
        <v>444.35700635454367</v>
      </c>
      <c r="G5" s="18">
        <v>459.63754080074705</v>
      </c>
      <c r="H5" s="18">
        <v>1768.4019528319741</v>
      </c>
      <c r="I5" s="18">
        <v>445.342374040972</v>
      </c>
      <c r="J5" s="18">
        <v>465.453587820829</v>
      </c>
      <c r="K5" s="18">
        <v>460.01796309990857</v>
      </c>
      <c r="L5" s="18">
        <v>449.87119173532369</v>
      </c>
      <c r="M5" s="18">
        <v>1820.6851166970391</v>
      </c>
      <c r="N5" s="18">
        <v>544.18512129046837</v>
      </c>
      <c r="O5" s="18">
        <v>545.331959564302</v>
      </c>
      <c r="P5" s="18">
        <v>555.09332412033598</v>
      </c>
      <c r="Q5" s="18">
        <v>561.96721869386602</v>
      </c>
      <c r="R5" s="18">
        <v>2205.9376152300001</v>
      </c>
      <c r="S5" s="18">
        <v>540.16015023421096</v>
      </c>
      <c r="T5" s="383"/>
      <c r="U5" s="383"/>
    </row>
    <row r="6" spans="1:21" s="2" customFormat="1">
      <c r="B6" s="29" t="s">
        <v>37</v>
      </c>
      <c r="C6" s="165">
        <v>1032</v>
      </c>
      <c r="D6" s="165">
        <v>277</v>
      </c>
      <c r="E6" s="165">
        <v>278.5290476954998</v>
      </c>
      <c r="F6" s="165">
        <v>281.77891701923778</v>
      </c>
      <c r="G6" s="165">
        <v>288.61227082715328</v>
      </c>
      <c r="H6" s="165">
        <v>1125.9382317841523</v>
      </c>
      <c r="I6" s="165">
        <v>301.68409864979003</v>
      </c>
      <c r="J6" s="165">
        <v>319.235181732527</v>
      </c>
      <c r="K6" s="165">
        <v>320.62894770591856</v>
      </c>
      <c r="L6" s="165">
        <v>315.77634882089768</v>
      </c>
      <c r="M6" s="165">
        <v>1257.3245769091382</v>
      </c>
      <c r="N6" s="165">
        <v>379.1559568559984</v>
      </c>
      <c r="O6" s="165">
        <v>384.85515031293903</v>
      </c>
      <c r="P6" s="165">
        <v>390.04667410335202</v>
      </c>
      <c r="Q6" s="165">
        <v>391.68240103100601</v>
      </c>
      <c r="R6" s="165">
        <v>1545.7401823032999</v>
      </c>
      <c r="S6" s="165">
        <v>386.28211844819998</v>
      </c>
      <c r="T6" s="383"/>
      <c r="U6" s="383"/>
    </row>
    <row r="7" spans="1:21" s="29" customFormat="1" ht="11.25">
      <c r="B7" s="29" t="s">
        <v>38</v>
      </c>
      <c r="C7" s="165">
        <v>601</v>
      </c>
      <c r="D7" s="165">
        <v>153</v>
      </c>
      <c r="E7" s="165">
        <v>155.98298703553945</v>
      </c>
      <c r="F7" s="165">
        <v>162.57808933530589</v>
      </c>
      <c r="G7" s="165">
        <v>171.02526997359377</v>
      </c>
      <c r="H7" s="165">
        <v>642.46372104782188</v>
      </c>
      <c r="I7" s="165">
        <v>143.658275391182</v>
      </c>
      <c r="J7" s="165">
        <v>146.218406088302</v>
      </c>
      <c r="K7" s="165">
        <v>139.38901539399001</v>
      </c>
      <c r="L7" s="165">
        <v>134.09484291442601</v>
      </c>
      <c r="M7" s="165">
        <v>563.36053978790096</v>
      </c>
      <c r="N7" s="165">
        <v>165.02916443447</v>
      </c>
      <c r="O7" s="165">
        <v>160.47680925136399</v>
      </c>
      <c r="P7" s="165">
        <v>165.04665001698399</v>
      </c>
      <c r="Q7" s="165">
        <v>170.28481766286001</v>
      </c>
      <c r="R7" s="165">
        <v>660.19743292670796</v>
      </c>
      <c r="S7" s="165">
        <v>153.87803178600998</v>
      </c>
      <c r="T7" s="383"/>
      <c r="U7" s="383"/>
    </row>
    <row r="8" spans="1:21" s="2" customFormat="1">
      <c r="B8" s="3" t="s">
        <v>39</v>
      </c>
      <c r="C8" s="94">
        <v>46</v>
      </c>
      <c r="D8" s="94">
        <v>12</v>
      </c>
      <c r="E8" s="94">
        <v>11.339045461714363</v>
      </c>
      <c r="F8" s="94">
        <v>11.445809904363983</v>
      </c>
      <c r="G8" s="94">
        <v>12.904434898022402</v>
      </c>
      <c r="H8" s="94">
        <v>47.1972662505068</v>
      </c>
      <c r="I8" s="94">
        <v>12.452491440705558</v>
      </c>
      <c r="J8" s="94">
        <v>12.716654911740648</v>
      </c>
      <c r="K8" s="94">
        <v>12.17909224872983</v>
      </c>
      <c r="L8" s="94">
        <v>13.677113517687985</v>
      </c>
      <c r="M8" s="94">
        <v>51.025352118849696</v>
      </c>
      <c r="N8" s="94">
        <v>12.560107946436688</v>
      </c>
      <c r="O8" s="94">
        <v>12.616239014441135</v>
      </c>
      <c r="P8" s="94">
        <v>11.57485316398197</v>
      </c>
      <c r="Q8" s="94">
        <f>Q9-Q5-Q3</f>
        <v>23.021657123598857</v>
      </c>
      <c r="R8" s="94">
        <f>R9-R5-R3</f>
        <v>59.425418352779616</v>
      </c>
      <c r="S8" s="94">
        <f>S9-S5-S3</f>
        <v>13.484748077717995</v>
      </c>
      <c r="T8" s="383"/>
      <c r="U8" s="383"/>
    </row>
    <row r="9" spans="1:21" s="2" customFormat="1">
      <c r="A9" s="2" t="s">
        <v>40</v>
      </c>
      <c r="C9" s="93">
        <v>5855</v>
      </c>
      <c r="D9" s="93">
        <v>1421</v>
      </c>
      <c r="E9" s="93">
        <v>1422.516299459857</v>
      </c>
      <c r="F9" s="93">
        <v>1422.9353062217228</v>
      </c>
      <c r="G9" s="93">
        <v>1456.4235316426959</v>
      </c>
      <c r="H9" s="93">
        <v>5659.2968528492875</v>
      </c>
      <c r="I9" s="93">
        <v>1392.7906019853801</v>
      </c>
      <c r="J9" s="93">
        <v>1408.64681085337</v>
      </c>
      <c r="K9" s="93">
        <v>1398.90785899825</v>
      </c>
      <c r="L9" s="93">
        <v>1394.95087563009</v>
      </c>
      <c r="M9" s="93">
        <v>5595.2961474670792</v>
      </c>
      <c r="N9" s="93">
        <v>1454.8519187125</v>
      </c>
      <c r="O9" s="93">
        <v>1449.8201054149301</v>
      </c>
      <c r="P9" s="93">
        <f>P3+P5+P8</f>
        <v>1481.0963657366501</v>
      </c>
      <c r="Q9" s="93">
        <v>1539.5967548200899</v>
      </c>
      <c r="R9" s="93">
        <v>5895.1194443567701</v>
      </c>
      <c r="S9" s="93">
        <v>1482.78367442275</v>
      </c>
      <c r="T9" s="383"/>
      <c r="U9" s="383"/>
    </row>
    <row r="10" spans="1:21" s="2" customFormat="1">
      <c r="B10" s="49" t="s">
        <v>41</v>
      </c>
      <c r="C10" s="51">
        <v>1.2200008540145598E-2</v>
      </c>
      <c r="D10" s="51">
        <v>-1.5435591454997908E-2</v>
      </c>
      <c r="E10" s="51">
        <v>-1.2999244465505932E-2</v>
      </c>
      <c r="F10" s="51">
        <v>1.6541255508379551E-2</v>
      </c>
      <c r="G10" s="51">
        <v>2.0416046942099315E-2</v>
      </c>
      <c r="H10" s="51">
        <v>1.7925746104468269E-3</v>
      </c>
      <c r="I10" s="51">
        <v>3.1851865703375136E-2</v>
      </c>
      <c r="J10" s="51">
        <v>5.2832140037580015E-2</v>
      </c>
      <c r="K10" s="51">
        <v>4.2192278520443896E-2</v>
      </c>
      <c r="L10" s="51">
        <v>3.1843346956705369E-2</v>
      </c>
      <c r="M10" s="51">
        <v>3.970457982860668E-2</v>
      </c>
      <c r="N10" s="51">
        <v>2.9471561660404478E-2</v>
      </c>
      <c r="O10" s="51">
        <v>1.6106676435791178E-2</v>
      </c>
      <c r="P10" s="51">
        <v>6.8517135459527688E-3</v>
      </c>
      <c r="Q10" s="51">
        <v>1.8305481753344784E-2</v>
      </c>
      <c r="R10" s="51">
        <v>1.8528506696107117E-2</v>
      </c>
      <c r="S10" s="51">
        <v>-2.0776720128821533E-3</v>
      </c>
      <c r="T10" s="383"/>
      <c r="U10" s="383"/>
    </row>
    <row r="11" spans="1:21" s="2" customFormat="1" ht="13.5" thickBot="1">
      <c r="B11" s="3" t="s">
        <v>42</v>
      </c>
      <c r="C11" s="19">
        <v>394.36672427512099</v>
      </c>
      <c r="D11" s="19">
        <v>84.266983026153866</v>
      </c>
      <c r="E11" s="19">
        <v>94.311344179688675</v>
      </c>
      <c r="F11" s="19">
        <v>85.889657680939308</v>
      </c>
      <c r="G11" s="19">
        <v>101.32522427933019</v>
      </c>
      <c r="H11" s="19">
        <v>365.01536911055831</v>
      </c>
      <c r="I11" s="19">
        <v>94.148020783692317</v>
      </c>
      <c r="J11" s="19">
        <v>104.318034232269</v>
      </c>
      <c r="K11" s="19">
        <v>99.404915532242995</v>
      </c>
      <c r="L11" s="19">
        <v>118.208171777563</v>
      </c>
      <c r="M11" s="19">
        <v>416.07914232576701</v>
      </c>
      <c r="N11" s="19">
        <v>94.851600853924097</v>
      </c>
      <c r="O11" s="19">
        <v>103.33057678177501</v>
      </c>
      <c r="P11" s="19">
        <f>P12-P9</f>
        <v>116.78509187081977</v>
      </c>
      <c r="Q11" s="19">
        <f>Q12-Q9</f>
        <v>134.74568223329015</v>
      </c>
      <c r="R11" s="19">
        <f>R12-R9</f>
        <v>449.63248948599994</v>
      </c>
      <c r="S11" s="19">
        <f>S12-S9</f>
        <v>109.68216165245008</v>
      </c>
      <c r="T11" s="383"/>
      <c r="U11" s="383"/>
    </row>
    <row r="12" spans="1:21" s="2" customFormat="1" ht="13.5" thickBot="1">
      <c r="A12" s="137" t="s">
        <v>43</v>
      </c>
      <c r="B12" s="125"/>
      <c r="C12" s="138">
        <v>6248.7031206195506</v>
      </c>
      <c r="D12" s="138">
        <v>1504.976348972632</v>
      </c>
      <c r="E12" s="138">
        <v>1516.8276436395479</v>
      </c>
      <c r="F12" s="138">
        <v>1508.8249639026621</v>
      </c>
      <c r="G12" s="138">
        <v>1557.7487559220203</v>
      </c>
      <c r="H12" s="138">
        <v>6024.3122219598499</v>
      </c>
      <c r="I12" s="138">
        <v>1486.93862276907</v>
      </c>
      <c r="J12" s="138">
        <v>1512.96484508564</v>
      </c>
      <c r="K12" s="138">
        <v>1498.3127745304898</v>
      </c>
      <c r="L12" s="138">
        <v>1513.15904740765</v>
      </c>
      <c r="M12" s="138">
        <v>6011.3752897928498</v>
      </c>
      <c r="N12" s="138">
        <v>1549.70351956642</v>
      </c>
      <c r="O12" s="138">
        <v>1553.15068219671</v>
      </c>
      <c r="P12" s="138">
        <v>1597.8814576074699</v>
      </c>
      <c r="Q12" s="138">
        <v>1674.3424370533801</v>
      </c>
      <c r="R12" s="138">
        <v>6344.7519338427701</v>
      </c>
      <c r="S12" s="138">
        <v>1592.4658360752001</v>
      </c>
      <c r="T12" s="383"/>
      <c r="U12" s="383"/>
    </row>
    <row r="13" spans="1:21" s="50" customFormat="1" ht="11.25">
      <c r="B13" s="132" t="s">
        <v>44</v>
      </c>
      <c r="C13" s="51">
        <v>-4.9126270097868185E-2</v>
      </c>
      <c r="D13" s="51">
        <v>4.0000000000000001E-3</v>
      </c>
      <c r="E13" s="51">
        <v>-3.4957287086577082E-2</v>
      </c>
      <c r="F13" s="51">
        <v>1.5665286168073903E-2</v>
      </c>
      <c r="G13" s="51">
        <v>2.1046922496573247E-2</v>
      </c>
      <c r="H13" s="51">
        <v>7.5247760628830594E-3</v>
      </c>
      <c r="I13" s="51">
        <v>-1.1985388485257875E-2</v>
      </c>
      <c r="J13" s="51">
        <v>-2.5466298495452344E-3</v>
      </c>
      <c r="K13" s="51">
        <v>-6.9671364297830829E-3</v>
      </c>
      <c r="L13" s="51">
        <v>-2.0630314481272168E-2</v>
      </c>
      <c r="M13" s="51">
        <v>7.2912934072781738E-3</v>
      </c>
      <c r="N13" s="51">
        <v>4.2210818816761364E-2</v>
      </c>
      <c r="O13" s="51">
        <v>4.91679884971249E-2</v>
      </c>
      <c r="P13" s="51">
        <v>8.7140215658306083E-2</v>
      </c>
      <c r="Q13" s="51">
        <v>0.12873621302123917</v>
      </c>
      <c r="R13" s="51">
        <v>7.8371382188718156E-2</v>
      </c>
      <c r="S13" s="51">
        <v>4.8104230824536146E-2</v>
      </c>
      <c r="T13" s="383"/>
      <c r="U13" s="383"/>
    </row>
    <row r="14" spans="1:21" s="50" customFormat="1" ht="11.25">
      <c r="B14" s="49" t="s">
        <v>45</v>
      </c>
      <c r="C14" s="51">
        <v>-4.2127894224599201E-3</v>
      </c>
      <c r="D14" s="51">
        <v>-2.1999999999999999E-2</v>
      </c>
      <c r="E14" s="51">
        <v>-1.7805353052088302E-2</v>
      </c>
      <c r="F14" s="51">
        <v>1.3397945146139767E-2</v>
      </c>
      <c r="G14" s="51">
        <v>1.2793143634092639E-2</v>
      </c>
      <c r="H14" s="51">
        <v>-3.559436448855579E-3</v>
      </c>
      <c r="I14" s="51">
        <v>2.4276582231712824E-2</v>
      </c>
      <c r="J14" s="51">
        <v>4.1960223871401775E-2</v>
      </c>
      <c r="K14" s="51">
        <v>3.4516704683891342E-2</v>
      </c>
      <c r="L14" s="51">
        <v>3.0084291677162513E-2</v>
      </c>
      <c r="M14" s="51">
        <v>3.2791701192775448E-2</v>
      </c>
      <c r="N14" s="51">
        <v>3.1607629677323772E-2</v>
      </c>
      <c r="O14" s="51">
        <v>1.7199369112499183E-2</v>
      </c>
      <c r="P14" s="51">
        <v>1.8630565408674155E-2</v>
      </c>
      <c r="Q14" s="51">
        <v>2.4583316136931276E-2</v>
      </c>
      <c r="R14" s="51">
        <v>2.3851134721652564E-2</v>
      </c>
      <c r="S14" s="51">
        <v>4.7484639212269798E-3</v>
      </c>
      <c r="T14" s="383"/>
      <c r="U14" s="383"/>
    </row>
    <row r="15" spans="1:21" s="12" customFormat="1">
      <c r="A15" s="42"/>
      <c r="B15" s="43"/>
      <c r="C15" s="131"/>
      <c r="D15" s="131"/>
      <c r="E15" s="131"/>
      <c r="F15" s="131"/>
      <c r="G15" s="131"/>
      <c r="H15" s="131"/>
      <c r="I15" s="131"/>
      <c r="J15" s="131"/>
      <c r="K15" s="131"/>
      <c r="L15" s="131"/>
      <c r="M15" s="131"/>
      <c r="N15" s="131"/>
      <c r="O15" s="131"/>
      <c r="P15" s="131"/>
      <c r="T15" s="387"/>
      <c r="U15" s="387"/>
    </row>
    <row r="16" spans="1:21" s="12" customFormat="1">
      <c r="A16" s="40" t="s">
        <v>46</v>
      </c>
      <c r="B16" s="38"/>
      <c r="C16" s="82">
        <v>-1655.0431266182468</v>
      </c>
      <c r="D16" s="82">
        <v>-387.27681168220687</v>
      </c>
      <c r="E16" s="82">
        <v>-399.02034341057237</v>
      </c>
      <c r="F16" s="82">
        <v>-392.37548851740002</v>
      </c>
      <c r="G16" s="82">
        <v>-421.5808356940766</v>
      </c>
      <c r="H16" s="82">
        <v>-1579.6922814724485</v>
      </c>
      <c r="I16" s="82">
        <v>-375.65003510125649</v>
      </c>
      <c r="J16" s="82">
        <v>-403.95931282123422</v>
      </c>
      <c r="K16" s="82">
        <v>-392.69597485595068</v>
      </c>
      <c r="L16" s="82">
        <v>-396.92040154622026</v>
      </c>
      <c r="M16" s="82">
        <v>-1569.2257243246656</v>
      </c>
      <c r="N16" s="82">
        <v>-406.98326697128738</v>
      </c>
      <c r="O16" s="82">
        <v>-408.41799825311017</v>
      </c>
      <c r="P16" s="82">
        <v>-422.31321359857179</v>
      </c>
      <c r="Q16" s="82">
        <v>-440.48199090529937</v>
      </c>
      <c r="R16" s="82">
        <v>-1669.7061878920306</v>
      </c>
      <c r="S16" s="82">
        <v>-420.54777760128866</v>
      </c>
      <c r="T16" s="387"/>
      <c r="U16" s="387"/>
    </row>
    <row r="17" spans="1:21" s="50" customFormat="1" ht="11.25">
      <c r="B17" s="49" t="s">
        <v>47</v>
      </c>
      <c r="C17" s="51">
        <v>-0.26486185928035438</v>
      </c>
      <c r="D17" s="51">
        <v>-0.25733082911673683</v>
      </c>
      <c r="E17" s="51">
        <v>-0.26306241522151069</v>
      </c>
      <c r="F17" s="51">
        <v>-0.26005368276947005</v>
      </c>
      <c r="G17" s="51">
        <v>-0.27063467975267036</v>
      </c>
      <c r="H17" s="51">
        <v>-0.2622195237016679</v>
      </c>
      <c r="I17" s="51">
        <v>-0.25263318159138104</v>
      </c>
      <c r="J17" s="51">
        <v>-0.26699847926629683</v>
      </c>
      <c r="K17" s="51">
        <v>-0.26209212223996797</v>
      </c>
      <c r="L17" s="51">
        <v>-0.26231241337533279</v>
      </c>
      <c r="M17" s="51">
        <v>-0.26104271463290069</v>
      </c>
      <c r="N17" s="51">
        <v>-0.26262008302410916</v>
      </c>
      <c r="O17" s="51">
        <f>O16/O12</f>
        <v>-0.26296096247111145</v>
      </c>
      <c r="P17" s="51">
        <f>P16/P12</f>
        <v>-0.26429570953962206</v>
      </c>
      <c r="Q17" s="51">
        <f>Q16/Q12</f>
        <v>-0.2630776005895718</v>
      </c>
      <c r="R17" s="51">
        <f>R16/R12</f>
        <v>-0.26316335221647574</v>
      </c>
      <c r="S17" s="51">
        <f>S16/S12</f>
        <v>-0.26408590255083464</v>
      </c>
      <c r="T17" s="387"/>
      <c r="U17" s="387"/>
    </row>
    <row r="18" spans="1:21" s="12" customFormat="1">
      <c r="A18" s="11" t="s">
        <v>48</v>
      </c>
      <c r="B18" s="38"/>
      <c r="C18" s="82">
        <v>4593.6599940013002</v>
      </c>
      <c r="D18" s="82">
        <v>1117.699537290426</v>
      </c>
      <c r="E18" s="82">
        <v>1117.8073002289741</v>
      </c>
      <c r="F18" s="82">
        <v>1116.4494753852621</v>
      </c>
      <c r="G18" s="82">
        <v>1136.1679202279329</v>
      </c>
      <c r="H18" s="82">
        <v>4444.6199404873842</v>
      </c>
      <c r="I18" s="82">
        <v>1111.2884316841814</v>
      </c>
      <c r="J18" s="82">
        <v>1109.00553226441</v>
      </c>
      <c r="K18" s="82">
        <v>1105.6167996745501</v>
      </c>
      <c r="L18" s="82">
        <v>1116.2386458614301</v>
      </c>
      <c r="M18" s="82">
        <v>4442.1495654681994</v>
      </c>
      <c r="N18" s="82">
        <v>1142.7202525951327</v>
      </c>
      <c r="O18" s="82">
        <v>1144.7326839435998</v>
      </c>
      <c r="P18" s="82">
        <v>1175.5682440088981</v>
      </c>
      <c r="Q18" s="82">
        <v>1233.8604461480807</v>
      </c>
      <c r="R18" s="82">
        <v>4675.0457459507397</v>
      </c>
      <c r="S18" s="82">
        <v>1171.9180584739115</v>
      </c>
      <c r="T18" s="387"/>
      <c r="U18" s="387"/>
    </row>
    <row r="19" spans="1:21" s="50" customFormat="1" ht="11.25">
      <c r="B19" s="50" t="s">
        <v>49</v>
      </c>
      <c r="C19" s="51">
        <v>0.73513814071964501</v>
      </c>
      <c r="D19" s="51">
        <v>0.74266917088326367</v>
      </c>
      <c r="E19" s="51">
        <v>0.73693758477848836</v>
      </c>
      <c r="F19" s="51">
        <v>0.73994631723052995</v>
      </c>
      <c r="G19" s="51">
        <v>0.7293653202473227</v>
      </c>
      <c r="H19" s="51">
        <v>0.73778047629832921</v>
      </c>
      <c r="I19" s="51">
        <v>0.74736681840861674</v>
      </c>
      <c r="J19" s="51">
        <v>0.73300152073370595</v>
      </c>
      <c r="K19" s="51">
        <v>0.7379078777600393</v>
      </c>
      <c r="L19" s="51">
        <v>0.73768758662466749</v>
      </c>
      <c r="M19" s="51">
        <v>0.73895728536710181</v>
      </c>
      <c r="N19" s="51">
        <v>0.73737991697589089</v>
      </c>
      <c r="O19" s="51">
        <f>O18/O12</f>
        <v>0.73703903752888855</v>
      </c>
      <c r="P19" s="51">
        <f>P18/P12</f>
        <v>0.73570429046037789</v>
      </c>
      <c r="Q19" s="51">
        <f>Q18/Q12</f>
        <v>0.73692239941042814</v>
      </c>
      <c r="R19" s="51">
        <f>R18/R12</f>
        <v>0.73683664778352431</v>
      </c>
      <c r="S19" s="51">
        <f>S18/S12</f>
        <v>0.73591409744916547</v>
      </c>
      <c r="T19" s="387"/>
      <c r="U19" s="387"/>
    </row>
    <row r="20" spans="1:21" s="12" customFormat="1">
      <c r="A20" s="57" t="s">
        <v>50</v>
      </c>
      <c r="B20" s="45"/>
      <c r="C20" s="82">
        <v>-2421.8771753713704</v>
      </c>
      <c r="D20" s="82">
        <v>-563.19173997830694</v>
      </c>
      <c r="E20" s="82">
        <v>-582.32717156052274</v>
      </c>
      <c r="F20" s="82">
        <v>-560.53930330204992</v>
      </c>
      <c r="G20" s="82">
        <v>-574.87019757929215</v>
      </c>
      <c r="H20" s="82">
        <v>-2254.7441436071058</v>
      </c>
      <c r="I20" s="82">
        <v>-557.35991327659519</v>
      </c>
      <c r="J20" s="82">
        <v>-557.70290536588107</v>
      </c>
      <c r="K20" s="82">
        <v>-541.16467115149408</v>
      </c>
      <c r="L20" s="82">
        <v>-609.59492312656562</v>
      </c>
      <c r="M20" s="82">
        <v>-2265.8224129205241</v>
      </c>
      <c r="N20" s="82">
        <v>-518.28794443046877</v>
      </c>
      <c r="O20" s="82">
        <v>-563.09998265131981</v>
      </c>
      <c r="P20" s="82">
        <v>-523.28169699920204</v>
      </c>
      <c r="Q20" s="82">
        <v>-562.23744487929571</v>
      </c>
      <c r="R20" s="82">
        <v>-2152.8667927915894</v>
      </c>
      <c r="S20" s="82">
        <v>-542.33477025654554</v>
      </c>
      <c r="T20" s="387"/>
      <c r="U20" s="387"/>
    </row>
    <row r="21" spans="1:21">
      <c r="B21" s="27" t="s">
        <v>51</v>
      </c>
      <c r="C21" s="83">
        <v>-1145.51094592236</v>
      </c>
      <c r="D21" s="83">
        <v>-279.13039139046663</v>
      </c>
      <c r="E21" s="83">
        <v>-283.88350045561668</v>
      </c>
      <c r="F21" s="83">
        <v>-288.72356342570998</v>
      </c>
      <c r="G21" s="83">
        <v>-288.37908519054565</v>
      </c>
      <c r="H21" s="83">
        <v>-1128.3564105241203</v>
      </c>
      <c r="I21" s="83">
        <v>-262.82489890808898</v>
      </c>
      <c r="J21" s="83">
        <v>-264.69302641978095</v>
      </c>
      <c r="K21" s="83">
        <v>-251.37585282843401</v>
      </c>
      <c r="L21" s="83">
        <v>-255.64807055378301</v>
      </c>
      <c r="M21" s="83">
        <v>-1034.5418487100901</v>
      </c>
      <c r="N21" s="83">
        <v>-242.83546479590001</v>
      </c>
      <c r="O21" s="83">
        <v>-250.457226543247</v>
      </c>
      <c r="P21" s="83">
        <v>-245.95490822532602</v>
      </c>
      <c r="Q21" s="83">
        <v>-270.67472219158998</v>
      </c>
      <c r="R21" s="83">
        <v>-1005.23535174012</v>
      </c>
      <c r="S21" s="83">
        <v>-254.58032934057599</v>
      </c>
    </row>
    <row r="22" spans="1:21">
      <c r="B22" s="27" t="s">
        <v>52</v>
      </c>
      <c r="C22" s="83">
        <v>-1262.298506390799</v>
      </c>
      <c r="D22" s="83">
        <v>-278.33661071827652</v>
      </c>
      <c r="E22" s="83">
        <v>-292.00194900000002</v>
      </c>
      <c r="F22" s="83">
        <v>-266.43635810633998</v>
      </c>
      <c r="G22" s="83">
        <v>-280.12942168874656</v>
      </c>
      <c r="H22" s="83">
        <v>-1102.4812006834215</v>
      </c>
      <c r="I22" s="83">
        <v>-287.48685849310647</v>
      </c>
      <c r="J22" s="83">
        <v>-289.55360620247632</v>
      </c>
      <c r="K22" s="83">
        <v>-284.69974986881755</v>
      </c>
      <c r="L22" s="83">
        <v>-347.15886463355764</v>
      </c>
      <c r="M22" s="83">
        <v>-1208.8990791979431</v>
      </c>
      <c r="N22" s="83">
        <v>-268.75105912504881</v>
      </c>
      <c r="O22" s="83">
        <v>-304.84340553190407</v>
      </c>
      <c r="P22" s="83">
        <v>-270.68955696570197</v>
      </c>
      <c r="Q22" s="83">
        <v>-284.2558765897017</v>
      </c>
      <c r="R22" s="83">
        <v>-1119.2543003160861</v>
      </c>
      <c r="S22" s="83">
        <v>-281.08871951570802</v>
      </c>
    </row>
    <row r="23" spans="1:21">
      <c r="B23" s="27" t="s">
        <v>53</v>
      </c>
      <c r="C23" s="83">
        <v>-14.0677230582115</v>
      </c>
      <c r="D23" s="83">
        <v>-5.7247378695638602</v>
      </c>
      <c r="E23" s="83">
        <v>-6.44172206</v>
      </c>
      <c r="F23" s="83">
        <v>-5.3783817699999998</v>
      </c>
      <c r="G23" s="83">
        <v>-6.3616907000000005</v>
      </c>
      <c r="H23" s="83">
        <v>-23.906532399563901</v>
      </c>
      <c r="I23" s="83">
        <v>-7.0481558753997398</v>
      </c>
      <c r="J23" s="83">
        <v>-3.4562727436238103</v>
      </c>
      <c r="K23" s="83">
        <v>-5.0890684542425193</v>
      </c>
      <c r="L23" s="148">
        <v>-6.7879879392250029</v>
      </c>
      <c r="M23" s="83">
        <v>-22.38148501249108</v>
      </c>
      <c r="N23" s="83">
        <v>-6.7014205095199593</v>
      </c>
      <c r="O23" s="83">
        <v>-7.7993505761688198</v>
      </c>
      <c r="P23" s="83">
        <v>-6.6372318081740804</v>
      </c>
      <c r="Q23" s="83">
        <v>-7.3068460980040504</v>
      </c>
      <c r="R23" s="83">
        <v>-28.37714073538314</v>
      </c>
      <c r="S23" s="83">
        <v>-6.6657214002615603</v>
      </c>
    </row>
    <row r="24" spans="1:21" s="2" customFormat="1">
      <c r="A24" s="4"/>
      <c r="B24" s="35"/>
      <c r="C24" s="35"/>
      <c r="D24" s="35"/>
      <c r="E24" s="35"/>
      <c r="F24" s="35"/>
      <c r="G24" s="35"/>
      <c r="H24" s="35"/>
      <c r="I24" s="35"/>
      <c r="J24" s="35"/>
      <c r="K24" s="35"/>
      <c r="L24" s="35"/>
      <c r="M24" s="35"/>
      <c r="N24" s="35"/>
      <c r="O24" s="35"/>
      <c r="P24" s="35"/>
      <c r="T24" s="383"/>
      <c r="U24" s="383"/>
    </row>
    <row r="25" spans="1:21" s="2" customFormat="1">
      <c r="A25" s="2" t="s">
        <v>54</v>
      </c>
      <c r="B25" s="259"/>
      <c r="C25" s="18">
        <v>2171.7828186299298</v>
      </c>
      <c r="D25" s="18">
        <v>554.5077973121189</v>
      </c>
      <c r="E25" s="18">
        <v>535.48012866845136</v>
      </c>
      <c r="F25" s="18">
        <v>555.91017208321216</v>
      </c>
      <c r="G25" s="18">
        <v>561.29776291240114</v>
      </c>
      <c r="H25" s="18">
        <v>2189.8757609140962</v>
      </c>
      <c r="I25" s="18">
        <v>553.92851840758362</v>
      </c>
      <c r="J25" s="18">
        <v>551.30260911417201</v>
      </c>
      <c r="K25" s="18">
        <v>564.45212852305599</v>
      </c>
      <c r="L25" s="18">
        <v>506.64372273486401</v>
      </c>
      <c r="M25" s="18">
        <v>2176.3271525476598</v>
      </c>
      <c r="N25" s="18">
        <v>624.43038111132194</v>
      </c>
      <c r="O25" s="18">
        <v>581.63270129227999</v>
      </c>
      <c r="P25" s="18">
        <v>652.28654700969605</v>
      </c>
      <c r="Q25" s="18">
        <v>671.62300126878404</v>
      </c>
      <c r="R25" s="18">
        <v>2522.1789531591503</v>
      </c>
      <c r="S25" s="18">
        <v>629.58328821736598</v>
      </c>
      <c r="T25" s="383"/>
      <c r="U25" s="383"/>
    </row>
    <row r="26" spans="1:21" s="11" customFormat="1">
      <c r="B26" s="44" t="s">
        <v>55</v>
      </c>
      <c r="C26" s="46">
        <v>0.34755736937852799</v>
      </c>
      <c r="D26" s="46">
        <v>0.36844950931664283</v>
      </c>
      <c r="E26" s="46">
        <v>0.35302635135498656</v>
      </c>
      <c r="F26" s="46">
        <v>0.36843913998169719</v>
      </c>
      <c r="G26" s="46">
        <v>0.36032624694999227</v>
      </c>
      <c r="H26" s="46">
        <v>0.36350635229886513</v>
      </c>
      <c r="I26" s="46">
        <v>0.37252961615836805</v>
      </c>
      <c r="J26" s="46">
        <v>0.36438561589137586</v>
      </c>
      <c r="K26" s="46">
        <v>0.3767251658786212</v>
      </c>
      <c r="L26" s="46">
        <v>0.33482516170580218</v>
      </c>
      <c r="M26" s="46">
        <v>0.36203481693166012</v>
      </c>
      <c r="N26" s="46">
        <v>0.40293538294733089</v>
      </c>
      <c r="O26" s="46">
        <v>0.37448568767947454</v>
      </c>
      <c r="P26" s="46">
        <v>0.40821961097563131</v>
      </c>
      <c r="Q26" s="46">
        <v>0.40112642814617488</v>
      </c>
      <c r="R26" s="46">
        <v>0.39752207485148505</v>
      </c>
      <c r="S26" s="46">
        <v>0.39535120563028237</v>
      </c>
      <c r="T26" s="388"/>
      <c r="U26" s="388"/>
    </row>
    <row r="27" spans="1:21" s="11" customFormat="1">
      <c r="B27" s="27" t="s">
        <v>56</v>
      </c>
      <c r="C27" s="51">
        <v>-2.921683535004771E-3</v>
      </c>
      <c r="D27" s="51">
        <v>2.2803645678647788E-2</v>
      </c>
      <c r="E27" s="51">
        <v>-1.1316375844313442E-2</v>
      </c>
      <c r="F27" s="51">
        <v>7.6214978974029624E-3</v>
      </c>
      <c r="G27" s="51">
        <v>4.6706442177156804E-2</v>
      </c>
      <c r="H27" s="51">
        <v>8.3309169448078091E-3</v>
      </c>
      <c r="I27" s="51">
        <v>-1.0446722432817523E-3</v>
      </c>
      <c r="J27" s="51">
        <v>2.9548212153204467E-2</v>
      </c>
      <c r="K27" s="51">
        <v>1.5365713506975132E-2</v>
      </c>
      <c r="L27" s="51">
        <v>-9.7370849821232452E-2</v>
      </c>
      <c r="M27" s="51">
        <v>-6.1869301483938877E-3</v>
      </c>
      <c r="N27" s="51">
        <v>0.12727610217003238</v>
      </c>
      <c r="O27" s="51">
        <v>5.5015324935323795E-2</v>
      </c>
      <c r="P27" s="51">
        <v>0.1556100403349836</v>
      </c>
      <c r="Q27" s="51">
        <v>0.35684625382900859</v>
      </c>
      <c r="R27" s="51">
        <v>0.18138786773374541</v>
      </c>
      <c r="S27" s="51">
        <v>2.0995481705248939E-2</v>
      </c>
      <c r="T27" s="388"/>
      <c r="U27" s="388"/>
    </row>
    <row r="28" spans="1:21" s="11" customFormat="1">
      <c r="B28" s="27" t="s">
        <v>57</v>
      </c>
      <c r="C28" s="51">
        <v>4.2999999999999997E-2</v>
      </c>
      <c r="D28" s="51">
        <v>0</v>
      </c>
      <c r="E28" s="51">
        <v>-1.2999999999999999E-2</v>
      </c>
      <c r="F28" s="51">
        <v>3.4000000000000002E-2</v>
      </c>
      <c r="G28" s="51">
        <v>6.9000000000000006E-2</v>
      </c>
      <c r="H28" s="51">
        <v>2.1999999999999999E-2</v>
      </c>
      <c r="I28" s="51">
        <v>1.4818662320776629E-2</v>
      </c>
      <c r="J28" s="51">
        <v>4.6129506383182348E-2</v>
      </c>
      <c r="K28" s="51">
        <v>2.5598815472076191E-2</v>
      </c>
      <c r="L28" s="51">
        <v>-6.6000000000000003E-2</v>
      </c>
      <c r="M28" s="51">
        <v>4.0000000000000001E-3</v>
      </c>
      <c r="N28" s="51">
        <v>1.8756375606811225E-2</v>
      </c>
      <c r="O28" s="51">
        <v>-5.6005141923976605E-2</v>
      </c>
      <c r="P28" s="51">
        <v>-9.0904460562861757E-3</v>
      </c>
      <c r="Q28" s="51">
        <v>0.11088195608664851</v>
      </c>
      <c r="R28" s="51">
        <v>1.6601155030739445E-2</v>
      </c>
      <c r="S28" s="51">
        <v>-2.2965647329251292E-2</v>
      </c>
      <c r="T28" s="388"/>
      <c r="U28" s="388"/>
    </row>
    <row r="29" spans="1:21" s="11" customFormat="1">
      <c r="A29" s="44"/>
      <c r="B29" s="46"/>
      <c r="C29" s="46"/>
      <c r="D29" s="18"/>
      <c r="E29" s="18"/>
      <c r="F29" s="18"/>
      <c r="G29" s="46"/>
      <c r="H29" s="51"/>
      <c r="I29" s="51"/>
      <c r="J29" s="51"/>
      <c r="K29" s="51"/>
      <c r="T29" s="388"/>
      <c r="U29" s="388"/>
    </row>
    <row r="30" spans="1:21">
      <c r="B30" s="5" t="s">
        <v>58</v>
      </c>
      <c r="C30" s="83">
        <v>-1025.4664075975429</v>
      </c>
      <c r="D30" s="83">
        <v>-252.2375561431779</v>
      </c>
      <c r="E30" s="83">
        <v>-256.2485127342382</v>
      </c>
      <c r="F30" s="83">
        <v>-243.81979058958171</v>
      </c>
      <c r="G30" s="83">
        <v>-249.93261080135719</v>
      </c>
      <c r="H30" s="83">
        <v>-993.39053475761989</v>
      </c>
      <c r="I30" s="83">
        <v>-240.42506964220203</v>
      </c>
      <c r="J30" s="83">
        <v>-240.89492086387099</v>
      </c>
      <c r="K30" s="83">
        <v>-238.96405695301002</v>
      </c>
      <c r="L30" s="83">
        <v>-236.58356264830201</v>
      </c>
      <c r="M30" s="83">
        <v>-956.86761010738405</v>
      </c>
      <c r="N30" s="83">
        <v>-278.292191303018</v>
      </c>
      <c r="O30" s="83">
        <v>-288.7141639093341</v>
      </c>
      <c r="P30" s="83">
        <v>-278.70669993900145</v>
      </c>
      <c r="Q30" s="83">
        <v>-291.29048476426101</v>
      </c>
      <c r="R30" s="83">
        <v>-1137.3513178095991</v>
      </c>
      <c r="S30" s="83">
        <v>-302.89771242966901</v>
      </c>
    </row>
    <row r="31" spans="1:21">
      <c r="B31" s="5" t="s">
        <v>59</v>
      </c>
      <c r="C31" s="83">
        <v>-342.63604122182699</v>
      </c>
      <c r="D31" s="83">
        <v>-79.971761199434098</v>
      </c>
      <c r="E31" s="83">
        <v>-80.123425144789806</v>
      </c>
      <c r="F31" s="83">
        <v>-83.665919709627303</v>
      </c>
      <c r="G31" s="83">
        <v>-74.614285849450795</v>
      </c>
      <c r="H31" s="83">
        <v>-316.80431524001</v>
      </c>
      <c r="I31" s="83">
        <v>-76.130173971977541</v>
      </c>
      <c r="J31" s="83">
        <v>-73.995852845270406</v>
      </c>
      <c r="K31" s="83">
        <v>-64.424061523924692</v>
      </c>
      <c r="L31" s="83">
        <v>-73.270950313727795</v>
      </c>
      <c r="M31" s="83">
        <v>-287.82103865490001</v>
      </c>
      <c r="N31" s="83">
        <v>-92.576264526995303</v>
      </c>
      <c r="O31" s="83">
        <v>-94.221762363404991</v>
      </c>
      <c r="P31" s="83">
        <v>-102.69410548427901</v>
      </c>
      <c r="Q31" s="83">
        <v>-117.848882002121</v>
      </c>
      <c r="R31" s="83">
        <v>-406.35441587546103</v>
      </c>
      <c r="S31" s="83">
        <v>-106.250791427701</v>
      </c>
    </row>
    <row r="32" spans="1:21">
      <c r="B32" s="5" t="s">
        <v>60</v>
      </c>
      <c r="C32" s="83">
        <v>-43.165857437724867</v>
      </c>
      <c r="D32" s="83">
        <v>0.94720945459370576</v>
      </c>
      <c r="E32" s="83">
        <v>-0.90650342920889315</v>
      </c>
      <c r="F32" s="83">
        <v>20.365711064938999</v>
      </c>
      <c r="G32" s="83">
        <v>19.040852561068203</v>
      </c>
      <c r="H32" s="83">
        <v>39.353510925184125</v>
      </c>
      <c r="I32" s="83">
        <v>0.40877107273526647</v>
      </c>
      <c r="J32" s="83">
        <v>20.083529390072442</v>
      </c>
      <c r="K32" s="83">
        <v>32.265517911475726</v>
      </c>
      <c r="L32" s="83">
        <v>3.5072322131347704</v>
      </c>
      <c r="M32" s="83">
        <v>56.264846267754251</v>
      </c>
      <c r="N32" s="83">
        <v>3.1559507559073836</v>
      </c>
      <c r="O32" s="83">
        <v>0.75805035328710346</v>
      </c>
      <c r="P32" s="83">
        <v>-2.899505310264658</v>
      </c>
      <c r="Q32" s="83">
        <v>-43.824784209648897</v>
      </c>
      <c r="R32" s="83">
        <v>-42.810288410718385</v>
      </c>
      <c r="S32" s="83">
        <v>2.1727795959269542</v>
      </c>
    </row>
    <row r="33" spans="1:21" s="2" customFormat="1">
      <c r="A33" s="2" t="s">
        <v>61</v>
      </c>
      <c r="B33" s="18"/>
      <c r="C33" s="18">
        <v>760.51451237283493</v>
      </c>
      <c r="D33" s="18">
        <v>223.24568942410082</v>
      </c>
      <c r="E33" s="18">
        <v>198.20168736021469</v>
      </c>
      <c r="F33" s="18">
        <v>248.79017284894221</v>
      </c>
      <c r="G33" s="18">
        <v>255.7916785589006</v>
      </c>
      <c r="H33" s="18">
        <v>919.03445780782715</v>
      </c>
      <c r="I33" s="18">
        <v>237.78204586613927</v>
      </c>
      <c r="J33" s="18">
        <v>256.49536479510101</v>
      </c>
      <c r="K33" s="18">
        <v>293.32952795759701</v>
      </c>
      <c r="L33" s="18">
        <v>200.29644198597001</v>
      </c>
      <c r="M33" s="18">
        <v>987.90335005313</v>
      </c>
      <c r="N33" s="18">
        <v>256.719803090558</v>
      </c>
      <c r="O33" s="18">
        <v>199.454825372828</v>
      </c>
      <c r="P33" s="18">
        <v>267.98623627615098</v>
      </c>
      <c r="Q33" s="18">
        <v>218.65885029275401</v>
      </c>
      <c r="R33" s="18">
        <v>935.66293106337196</v>
      </c>
      <c r="S33" s="18">
        <v>222.60756395592298</v>
      </c>
      <c r="T33" s="383"/>
      <c r="U33" s="383"/>
    </row>
    <row r="34" spans="1:21" s="2" customFormat="1">
      <c r="B34" s="4" t="s">
        <v>62</v>
      </c>
      <c r="C34" s="54">
        <v>0.12170757638705532</v>
      </c>
      <c r="D34" s="54">
        <v>0.14833833739413838</v>
      </c>
      <c r="E34" s="54">
        <v>0.13066856223996565</v>
      </c>
      <c r="F34" s="54">
        <v>0.16489001627162383</v>
      </c>
      <c r="G34" s="54">
        <v>0.16420599123348317</v>
      </c>
      <c r="H34" s="54">
        <v>0.15255425415332205</v>
      </c>
      <c r="I34" s="54">
        <v>0.15991380657773921</v>
      </c>
      <c r="J34" s="54">
        <v>0.16953160916345106</v>
      </c>
      <c r="K34" s="54">
        <v>0.19577322768906816</v>
      </c>
      <c r="L34" s="54">
        <v>0.13236972169523004</v>
      </c>
      <c r="M34" s="54">
        <v>0.16433899106757863</v>
      </c>
      <c r="N34" s="54">
        <v>0.16565736597306285</v>
      </c>
      <c r="O34" s="54">
        <v>0.12841949442453812</v>
      </c>
      <c r="P34" s="54">
        <v>0.16771346522626934</v>
      </c>
      <c r="Q34" s="54">
        <f>Q33/Q12</f>
        <v>0.13059386506237308</v>
      </c>
      <c r="R34" s="54">
        <f>R33/R12</f>
        <v>0.14747037249361414</v>
      </c>
      <c r="S34" s="54">
        <f>S33/S12</f>
        <v>0.13978796839030644</v>
      </c>
      <c r="T34" s="383"/>
      <c r="U34" s="383"/>
    </row>
    <row r="35" spans="1:21">
      <c r="A35" s="4"/>
      <c r="B35" s="35"/>
      <c r="C35" s="35"/>
      <c r="D35" s="35"/>
      <c r="E35" s="35"/>
      <c r="F35" s="35"/>
      <c r="G35" s="35"/>
      <c r="H35" s="35"/>
      <c r="I35" s="35"/>
      <c r="J35" s="35"/>
      <c r="K35" s="35"/>
      <c r="L35" s="35"/>
      <c r="M35" s="35"/>
      <c r="N35" s="35"/>
      <c r="O35" s="35"/>
      <c r="P35" s="35"/>
    </row>
    <row r="36" spans="1:21">
      <c r="B36" s="5" t="s">
        <v>63</v>
      </c>
      <c r="C36" s="83">
        <v>-472.00647138200202</v>
      </c>
      <c r="D36" s="83">
        <v>-118.02045524028405</v>
      </c>
      <c r="E36" s="83">
        <v>-125.17117091328808</v>
      </c>
      <c r="F36" s="83">
        <v>-134.43778186224901</v>
      </c>
      <c r="G36" s="83">
        <v>-101.02091835393838</v>
      </c>
      <c r="H36" s="83">
        <v>-471.49765000000002</v>
      </c>
      <c r="I36" s="83">
        <v>-103.36711843392369</v>
      </c>
      <c r="J36" s="83">
        <v>-107.431981074677</v>
      </c>
      <c r="K36" s="83">
        <v>-113.513412485397</v>
      </c>
      <c r="L36" s="83">
        <v>-111.23196032412</v>
      </c>
      <c r="M36" s="83">
        <v>-435.54460055403399</v>
      </c>
      <c r="N36" s="83">
        <v>-164.21869202700901</v>
      </c>
      <c r="O36" s="83">
        <v>-156.17132148911099</v>
      </c>
      <c r="P36" s="83">
        <v>-153.451572038623</v>
      </c>
      <c r="Q36" s="83">
        <v>-173.47367148421998</v>
      </c>
      <c r="R36" s="83">
        <v>-646.54398074120502</v>
      </c>
      <c r="S36" s="83">
        <v>-166.62464061975498</v>
      </c>
    </row>
    <row r="37" spans="1:21">
      <c r="B37" s="5" t="s">
        <v>64</v>
      </c>
      <c r="C37" s="83">
        <v>5.1751129503994102</v>
      </c>
      <c r="D37" s="83">
        <v>28.9406696738458</v>
      </c>
      <c r="E37" s="83">
        <v>-8.6986287248299501</v>
      </c>
      <c r="F37" s="83">
        <v>11.054597558217001</v>
      </c>
      <c r="G37" s="83">
        <v>-3.8785645626510101</v>
      </c>
      <c r="H37" s="83">
        <v>28.187586604857501</v>
      </c>
      <c r="I37" s="83">
        <v>24.920955475036809</v>
      </c>
      <c r="J37" s="83">
        <v>-17.208898762140098</v>
      </c>
      <c r="K37" s="83">
        <v>-21.8962874815799</v>
      </c>
      <c r="L37" s="83">
        <v>-51.658158493773598</v>
      </c>
      <c r="M37" s="83">
        <v>-65.842389262456791</v>
      </c>
      <c r="N37" s="83">
        <v>10.298860671746201</v>
      </c>
      <c r="O37" s="83">
        <v>-11.420665389225901</v>
      </c>
      <c r="P37" s="83">
        <v>-42.469625984702702</v>
      </c>
      <c r="Q37" s="83">
        <v>-0.64042559555999501</v>
      </c>
      <c r="R37" s="83">
        <v>-44.002931460006501</v>
      </c>
      <c r="S37" s="83">
        <v>-93.036285859982499</v>
      </c>
    </row>
    <row r="38" spans="1:21">
      <c r="B38" s="5" t="s">
        <v>65</v>
      </c>
      <c r="C38" s="83">
        <v>-48.984638004364903</v>
      </c>
      <c r="D38" s="83">
        <v>-14.143726402440199</v>
      </c>
      <c r="E38" s="83">
        <v>-24.5018360249381</v>
      </c>
      <c r="F38" s="83">
        <v>-14.9730021808289</v>
      </c>
      <c r="G38" s="83">
        <v>-31.5923039116383</v>
      </c>
      <c r="H38" s="83">
        <v>-85.210868519845505</v>
      </c>
      <c r="I38" s="83">
        <v>-19.6548970699574</v>
      </c>
      <c r="J38" s="83">
        <v>-48.093119292296798</v>
      </c>
      <c r="K38" s="83">
        <v>-32.339934563965301</v>
      </c>
      <c r="L38" s="83">
        <v>-35.499448727599699</v>
      </c>
      <c r="M38" s="83">
        <v>-135.58739965381909</v>
      </c>
      <c r="N38" s="83">
        <v>3.3951391319327975</v>
      </c>
      <c r="O38" s="83">
        <v>-18.253709508610989</v>
      </c>
      <c r="P38" s="83">
        <v>-16.640707680816398</v>
      </c>
      <c r="Q38" s="83">
        <v>-8.72132312661142</v>
      </c>
      <c r="R38" s="83">
        <v>-40.220601184106101</v>
      </c>
      <c r="S38" s="83">
        <v>-0.39352035703782201</v>
      </c>
    </row>
    <row r="39" spans="1:21">
      <c r="B39" s="5" t="s">
        <v>66</v>
      </c>
      <c r="C39" s="83">
        <v>-6.1700913684043996</v>
      </c>
      <c r="D39" s="83">
        <v>-5.5640396702372357</v>
      </c>
      <c r="E39" s="83">
        <v>-9.2325850697326288</v>
      </c>
      <c r="F39" s="83">
        <v>-9.336680224851861</v>
      </c>
      <c r="G39" s="83">
        <v>1.7785105156365262</v>
      </c>
      <c r="H39" s="83">
        <v>-22.404728085011982</v>
      </c>
      <c r="I39" s="83">
        <v>0.39054105178301057</v>
      </c>
      <c r="J39" s="83">
        <v>-3.2806403589230158</v>
      </c>
      <c r="K39" s="83">
        <v>0.5736496954891912</v>
      </c>
      <c r="L39" s="83">
        <v>-2.7452110715575913</v>
      </c>
      <c r="M39" s="83">
        <v>-5.0614741479021177</v>
      </c>
      <c r="N39" s="83">
        <v>0.67770240179203256</v>
      </c>
      <c r="O39" s="83">
        <v>43.804113290572786</v>
      </c>
      <c r="P39" s="83">
        <v>-86.604432452093874</v>
      </c>
      <c r="Q39" s="83">
        <v>301.5989033497674</v>
      </c>
      <c r="R39" s="83">
        <v>259.47628659003965</v>
      </c>
      <c r="S39" s="83">
        <v>-68.300497993398693</v>
      </c>
    </row>
    <row r="40" spans="1:21" s="2" customFormat="1">
      <c r="A40" s="4" t="s">
        <v>67</v>
      </c>
      <c r="B40" s="35"/>
      <c r="C40" s="82">
        <v>238.52842456846301</v>
      </c>
      <c r="D40" s="82">
        <v>114.45813778498513</v>
      </c>
      <c r="E40" s="82">
        <v>30.597466627425938</v>
      </c>
      <c r="F40" s="82">
        <v>101.09730613922943</v>
      </c>
      <c r="G40" s="82">
        <v>121.07840224630944</v>
      </c>
      <c r="H40" s="82">
        <v>368.10879780782716</v>
      </c>
      <c r="I40" s="82">
        <v>140.071526889078</v>
      </c>
      <c r="J40" s="82">
        <v>80.480725307064105</v>
      </c>
      <c r="K40" s="82">
        <v>126.153543122144</v>
      </c>
      <c r="L40" s="82">
        <v>-0.83833663108228906</v>
      </c>
      <c r="M40" s="82">
        <v>345.86748643491802</v>
      </c>
      <c r="N40" s="82">
        <v>106.87281326902</v>
      </c>
      <c r="O40" s="82">
        <v>57.413242276452898</v>
      </c>
      <c r="P40" s="82">
        <v>-31.180101880085001</v>
      </c>
      <c r="Q40" s="82">
        <v>337.42233343613003</v>
      </c>
      <c r="R40" s="82">
        <v>464.37170426809399</v>
      </c>
      <c r="S40" s="82">
        <v>-105.74738087425101</v>
      </c>
      <c r="T40" s="383"/>
      <c r="U40" s="383"/>
    </row>
    <row r="41" spans="1:21">
      <c r="B41" s="5" t="s">
        <v>68</v>
      </c>
      <c r="C41" s="83">
        <v>-251.15158953410898</v>
      </c>
      <c r="D41" s="83">
        <v>-63.266299794911518</v>
      </c>
      <c r="E41" s="83">
        <v>-60.4509554074669</v>
      </c>
      <c r="F41" s="83">
        <v>-66.099184553326396</v>
      </c>
      <c r="G41" s="83">
        <v>-62.558125204316397</v>
      </c>
      <c r="H41" s="83">
        <v>-252.27650468249431</v>
      </c>
      <c r="I41" s="83">
        <v>-52.786172574570976</v>
      </c>
      <c r="J41" s="83">
        <v>-60.705549848466603</v>
      </c>
      <c r="K41" s="83">
        <v>-19.686739917509101</v>
      </c>
      <c r="L41" s="83">
        <v>-70.580136975758691</v>
      </c>
      <c r="M41" s="83">
        <v>-203.75859931630498</v>
      </c>
      <c r="N41" s="83">
        <v>-45.057338971739703</v>
      </c>
      <c r="O41" s="83">
        <v>-46.677821889241301</v>
      </c>
      <c r="P41" s="83">
        <v>-72.491788821374499</v>
      </c>
      <c r="Q41" s="83">
        <v>-57.974976206103001</v>
      </c>
      <c r="R41" s="83">
        <v>-220.05076155119102</v>
      </c>
      <c r="S41" s="83">
        <v>-6.9058782453382301</v>
      </c>
    </row>
    <row r="42" spans="1:21" s="2" customFormat="1">
      <c r="A42" s="4" t="s">
        <v>69</v>
      </c>
      <c r="B42" s="35"/>
      <c r="C42" s="82">
        <v>-12.623164965642399</v>
      </c>
      <c r="D42" s="82">
        <v>51.191837990072898</v>
      </c>
      <c r="E42" s="82">
        <v>-29.853488780038958</v>
      </c>
      <c r="F42" s="82">
        <v>34.998121585903036</v>
      </c>
      <c r="G42" s="82">
        <v>58.52027704198656</v>
      </c>
      <c r="H42" s="82">
        <v>115.83229312533285</v>
      </c>
      <c r="I42" s="82">
        <v>87.285354314507615</v>
      </c>
      <c r="J42" s="82">
        <v>19.7751754585973</v>
      </c>
      <c r="K42" s="82">
        <v>106.466803204635</v>
      </c>
      <c r="L42" s="82">
        <v>-71.418473606846803</v>
      </c>
      <c r="M42" s="82">
        <v>142.10888711861</v>
      </c>
      <c r="N42" s="82">
        <v>61.815474297280197</v>
      </c>
      <c r="O42" s="82">
        <v>10.735420387204799</v>
      </c>
      <c r="P42" s="82">
        <v>-103.67189070145101</v>
      </c>
      <c r="Q42" s="82">
        <v>279.44735723004601</v>
      </c>
      <c r="R42" s="82">
        <v>244.32094271692102</v>
      </c>
      <c r="S42" s="82">
        <v>-112.65325911958899</v>
      </c>
      <c r="T42" s="383"/>
      <c r="U42" s="383"/>
    </row>
    <row r="43" spans="1:21">
      <c r="B43" s="5" t="s">
        <v>70</v>
      </c>
      <c r="C43" s="83">
        <v>18.933465999999999</v>
      </c>
      <c r="D43" s="83">
        <v>4.5996406015161995</v>
      </c>
      <c r="E43" s="83">
        <v>10.945649005616758</v>
      </c>
      <c r="F43" s="83">
        <v>10.32981149448819</v>
      </c>
      <c r="G43" s="83">
        <v>46.304993719339841</v>
      </c>
      <c r="H43" s="83">
        <v>71.200307544224998</v>
      </c>
      <c r="I43" s="83">
        <v>-32.430433533252724</v>
      </c>
      <c r="J43" s="83">
        <v>-2.2388315150506699</v>
      </c>
      <c r="K43" s="83">
        <v>7.8E-2</v>
      </c>
      <c r="L43" s="83">
        <v>-4.2109999999999399</v>
      </c>
      <c r="M43" s="83">
        <v>-38.8022927960196</v>
      </c>
      <c r="N43" s="83">
        <v>-7.9249999999999998E-3</v>
      </c>
      <c r="O43" s="83">
        <v>64.362833208726101</v>
      </c>
      <c r="P43" s="83">
        <v>-4.3778112172692802</v>
      </c>
      <c r="Q43" s="83">
        <v>-3.0409305271438103</v>
      </c>
      <c r="R43" s="83">
        <v>56.720584960471598</v>
      </c>
      <c r="S43" s="83">
        <v>-6.8474999999999994E-2</v>
      </c>
    </row>
    <row r="44" spans="1:21">
      <c r="B44" s="5" t="s">
        <v>71</v>
      </c>
      <c r="C44" s="83">
        <v>-38.273238558598401</v>
      </c>
      <c r="D44" s="83">
        <v>-32.126308110600597</v>
      </c>
      <c r="E44" s="83">
        <v>-8.8960228446580096</v>
      </c>
      <c r="F44" s="83">
        <v>-25.165698483655</v>
      </c>
      <c r="G44" s="83">
        <v>-35.8907756568831</v>
      </c>
      <c r="H44" s="83">
        <v>-102.078805092509</v>
      </c>
      <c r="I44" s="83">
        <v>-37.6715621098569</v>
      </c>
      <c r="J44" s="83">
        <v>-18.8098706077941</v>
      </c>
      <c r="K44" s="83">
        <v>-38.109141980719599</v>
      </c>
      <c r="L44" s="83">
        <v>-18.7523067595694</v>
      </c>
      <c r="M44" s="83">
        <v>-113.34288145794001</v>
      </c>
      <c r="N44" s="83">
        <v>-47.429978596510004</v>
      </c>
      <c r="O44" s="83">
        <v>-29.461581617884999</v>
      </c>
      <c r="P44" s="83">
        <v>-21.9566566455523</v>
      </c>
      <c r="Q44" s="83">
        <v>-53.656626532637503</v>
      </c>
      <c r="R44" s="83">
        <v>-151.660643392585</v>
      </c>
      <c r="S44" s="83">
        <v>-9.6829762318209394</v>
      </c>
    </row>
    <row r="45" spans="1:21">
      <c r="A45" s="4" t="s">
        <v>72</v>
      </c>
      <c r="B45" s="35"/>
      <c r="C45" s="82">
        <v>-31.9629375242416</v>
      </c>
      <c r="D45" s="82">
        <v>23.6651704809885</v>
      </c>
      <c r="E45" s="82">
        <v>-27.80386261908021</v>
      </c>
      <c r="F45" s="82">
        <v>20.162234596736226</v>
      </c>
      <c r="G45" s="82">
        <v>68.9344951044433</v>
      </c>
      <c r="H45" s="82">
        <v>84.954060163740408</v>
      </c>
      <c r="I45" s="82">
        <v>17.18335867139799</v>
      </c>
      <c r="J45" s="82">
        <v>-1.2735266642474699</v>
      </c>
      <c r="K45" s="82">
        <v>68.435661223915105</v>
      </c>
      <c r="L45" s="82">
        <v>-94.381780366415995</v>
      </c>
      <c r="M45" s="82">
        <v>-10.036287135349999</v>
      </c>
      <c r="N45" s="82">
        <v>14.3775707007748</v>
      </c>
      <c r="O45" s="82">
        <v>45.636671978037498</v>
      </c>
      <c r="P45" s="82">
        <v>-130.006358564273</v>
      </c>
      <c r="Q45" s="82">
        <v>222.749800170264</v>
      </c>
      <c r="R45" s="82">
        <v>149.38088428480202</v>
      </c>
      <c r="S45" s="82">
        <v>-122.40471035141</v>
      </c>
    </row>
    <row r="46" spans="1:21" hidden="1">
      <c r="B46" s="5" t="s">
        <v>73</v>
      </c>
      <c r="C46" s="83">
        <v>0</v>
      </c>
      <c r="D46" s="83">
        <v>0</v>
      </c>
      <c r="E46" s="83">
        <v>0</v>
      </c>
      <c r="F46" s="83">
        <v>0</v>
      </c>
      <c r="G46" s="83">
        <v>0</v>
      </c>
      <c r="H46" s="83">
        <v>0</v>
      </c>
      <c r="I46" s="83">
        <v>0</v>
      </c>
      <c r="J46" s="83">
        <v>0</v>
      </c>
      <c r="K46" s="83">
        <v>0</v>
      </c>
      <c r="L46" s="83">
        <v>0</v>
      </c>
      <c r="M46" s="83">
        <v>0</v>
      </c>
      <c r="N46" s="83">
        <v>0</v>
      </c>
      <c r="O46" s="83"/>
      <c r="P46" s="83">
        <v>0</v>
      </c>
      <c r="R46" s="3">
        <v>0</v>
      </c>
    </row>
    <row r="47" spans="1:21" s="2" customFormat="1">
      <c r="A47" s="4" t="s">
        <v>74</v>
      </c>
      <c r="C47" s="87">
        <v>-0.31844253510035853</v>
      </c>
      <c r="D47" s="87">
        <v>0.23575583264582689</v>
      </c>
      <c r="E47" s="87">
        <v>0.22467526753454062</v>
      </c>
      <c r="F47" s="87">
        <v>0.20010125174957066</v>
      </c>
      <c r="G47" s="87">
        <v>0.68557429243603485</v>
      </c>
      <c r="H47" s="87">
        <v>0.84629084479339745</v>
      </c>
      <c r="I47" s="87">
        <v>0.17051719397648146</v>
      </c>
      <c r="J47" s="87">
        <v>-1.2635070533146843E-2</v>
      </c>
      <c r="K47" s="87">
        <v>0.67882419504949765</v>
      </c>
      <c r="L47" s="87">
        <v>-0.93615072919207676</v>
      </c>
      <c r="M47" s="87">
        <v>-9.9573255437877622E-2</v>
      </c>
      <c r="N47" s="87">
        <v>0.14232118450213616</v>
      </c>
      <c r="O47" s="87">
        <f>O45/O49*1000</f>
        <v>0.45135666084499554</v>
      </c>
      <c r="P47" s="87">
        <f>P45/P49*1000</f>
        <v>-1.2852701264868662</v>
      </c>
      <c r="Q47" s="87">
        <f>Q45/Q49*1000</f>
        <v>2.2022165556438487</v>
      </c>
      <c r="R47" s="87">
        <f>R45/R49*1000</f>
        <v>1.4769129586016176</v>
      </c>
      <c r="S47" s="87">
        <f>S45/S49*1000</f>
        <v>-1.2104537083691149</v>
      </c>
      <c r="T47" s="383"/>
      <c r="U47" s="383"/>
    </row>
    <row r="48" spans="1:21" s="2" customFormat="1">
      <c r="A48" s="4"/>
      <c r="C48" s="55"/>
      <c r="D48" s="55"/>
      <c r="E48" s="55"/>
      <c r="F48" s="55"/>
      <c r="G48" s="55"/>
      <c r="H48" s="55"/>
      <c r="I48" s="55"/>
      <c r="J48" s="55"/>
      <c r="K48" s="55"/>
      <c r="L48" s="55"/>
      <c r="M48" s="55"/>
      <c r="N48" s="55"/>
      <c r="O48" s="55"/>
      <c r="P48" s="55"/>
      <c r="T48" s="383"/>
      <c r="U48" s="383"/>
    </row>
    <row r="49" spans="1:21">
      <c r="A49" s="5" t="s">
        <v>75</v>
      </c>
      <c r="B49" s="38"/>
      <c r="C49" s="38">
        <v>100337</v>
      </c>
      <c r="D49" s="38">
        <v>100380</v>
      </c>
      <c r="E49" s="38">
        <v>100383</v>
      </c>
      <c r="F49" s="38">
        <v>100548</v>
      </c>
      <c r="G49" s="38">
        <v>100550</v>
      </c>
      <c r="H49" s="38">
        <v>100384</v>
      </c>
      <c r="I49" s="38">
        <v>100772</v>
      </c>
      <c r="J49" s="38">
        <v>100793</v>
      </c>
      <c r="K49" s="38">
        <v>100815</v>
      </c>
      <c r="L49" s="38">
        <v>100819</v>
      </c>
      <c r="M49" s="38">
        <v>100793</v>
      </c>
      <c r="N49" s="38">
        <v>101022</v>
      </c>
      <c r="O49" s="38">
        <v>101110</v>
      </c>
      <c r="P49" s="38">
        <v>101151</v>
      </c>
      <c r="Q49" s="38">
        <v>101148</v>
      </c>
      <c r="R49" s="38">
        <v>101144</v>
      </c>
      <c r="S49" s="38">
        <v>101123</v>
      </c>
    </row>
    <row r="50" spans="1:21">
      <c r="A50" s="5" t="s">
        <v>76</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v>101110</v>
      </c>
      <c r="P50" s="38">
        <v>101151</v>
      </c>
      <c r="Q50" s="38">
        <v>101148</v>
      </c>
      <c r="R50" s="38">
        <v>101144</v>
      </c>
      <c r="S50" s="38">
        <v>101123</v>
      </c>
    </row>
    <row r="51" spans="1:21">
      <c r="A51" s="5" t="s">
        <v>77</v>
      </c>
      <c r="B51" s="47"/>
      <c r="C51" s="47">
        <v>-0.3184425351003623</v>
      </c>
      <c r="D51" s="47">
        <v>0.23575583264582689</v>
      </c>
      <c r="E51" s="47">
        <v>0.22467526753454062</v>
      </c>
      <c r="F51" s="47">
        <v>0.20052347731169418</v>
      </c>
      <c r="G51" s="47">
        <v>0.68557429243603485</v>
      </c>
      <c r="H51" s="47">
        <v>0.84629084479339745</v>
      </c>
      <c r="I51" s="47">
        <v>0.17117797506946383</v>
      </c>
      <c r="J51" s="47">
        <v>-1.2635070533146843E-2</v>
      </c>
      <c r="K51" s="47">
        <v>0.67882419504949765</v>
      </c>
      <c r="L51" s="47">
        <v>-0.93615072919207676</v>
      </c>
      <c r="M51" s="47">
        <v>-9.9573255437877622E-2</v>
      </c>
      <c r="N51" s="47">
        <v>0.14232118450213616</v>
      </c>
      <c r="O51" s="47">
        <f>O45/O49*1000</f>
        <v>0.45135666084499554</v>
      </c>
      <c r="P51" s="47">
        <f>P45/P49*1000</f>
        <v>-1.2852701264868662</v>
      </c>
      <c r="Q51" s="47">
        <f>Q45/Q49*1000</f>
        <v>2.2022165556438487</v>
      </c>
      <c r="R51" s="47">
        <f>R45/R49*1000</f>
        <v>1.4769129586016176</v>
      </c>
      <c r="S51" s="47">
        <f>S45/S49*1000</f>
        <v>-1.2104537083691149</v>
      </c>
    </row>
    <row r="52" spans="1:21">
      <c r="A52" s="5"/>
      <c r="B52" s="47"/>
      <c r="C52" s="47"/>
      <c r="D52" s="47"/>
      <c r="E52" s="47"/>
      <c r="F52" s="47"/>
      <c r="G52" s="47"/>
      <c r="H52" s="47"/>
      <c r="I52" s="47"/>
      <c r="J52" s="47"/>
      <c r="K52" s="47"/>
      <c r="L52" s="47"/>
      <c r="M52" s="47"/>
      <c r="N52" s="47"/>
      <c r="O52" s="47"/>
      <c r="P52" s="47"/>
    </row>
    <row r="53" spans="1:21">
      <c r="A53" s="4" t="s">
        <v>78</v>
      </c>
      <c r="B53" s="47"/>
      <c r="C53" s="47"/>
      <c r="D53" s="47"/>
      <c r="E53" s="47"/>
      <c r="F53" s="47"/>
      <c r="G53" s="47"/>
      <c r="H53" s="47"/>
      <c r="I53" s="47"/>
      <c r="J53" s="47"/>
      <c r="K53" s="47"/>
      <c r="L53" s="47"/>
      <c r="M53" s="47"/>
      <c r="N53" s="47"/>
      <c r="O53" s="47"/>
      <c r="P53" s="47"/>
    </row>
    <row r="54" spans="1:21" s="27" customFormat="1">
      <c r="A54" s="84" t="s">
        <v>79</v>
      </c>
      <c r="B54" s="88"/>
      <c r="C54" s="89">
        <v>-87.158770510035311</v>
      </c>
      <c r="D54" s="89">
        <v>-28.464449943979602</v>
      </c>
      <c r="E54" s="89">
        <v>-25.711916227361197</v>
      </c>
      <c r="F54" s="89">
        <v>-27.383051044926098</v>
      </c>
      <c r="G54" s="89">
        <v>-22.149248430580702</v>
      </c>
      <c r="H54" s="89">
        <v>-103.708665646848</v>
      </c>
      <c r="I54" s="89">
        <v>-29.765612862893299</v>
      </c>
      <c r="J54" s="89">
        <v>-21.946168460715899</v>
      </c>
      <c r="K54" s="89">
        <v>-28.676264680616498</v>
      </c>
      <c r="L54" s="89">
        <v>-27.559067790674998</v>
      </c>
      <c r="M54" s="89">
        <v>-107.947113794901</v>
      </c>
      <c r="N54" s="89">
        <v>-31.994314758405199</v>
      </c>
      <c r="O54" s="89">
        <v>-32.450383914920103</v>
      </c>
      <c r="P54" s="89">
        <v>-32.083792353144197</v>
      </c>
      <c r="Q54" s="89">
        <v>-28.3362401272698</v>
      </c>
      <c r="R54" s="89">
        <v>-124.864731153739</v>
      </c>
      <c r="S54" s="89">
        <v>-33.619601504903898</v>
      </c>
      <c r="T54" s="385"/>
      <c r="U54" s="385"/>
    </row>
    <row r="55" spans="1:21" s="27" customFormat="1">
      <c r="A55" s="84" t="s">
        <v>80</v>
      </c>
      <c r="B55" s="88"/>
      <c r="C55" s="89">
        <v>54.930255192792103</v>
      </c>
      <c r="D55" s="89">
        <v>-1.4217823300844801</v>
      </c>
      <c r="E55" s="89">
        <v>19.5058609975084</v>
      </c>
      <c r="F55" s="89">
        <v>7.2890367755182996</v>
      </c>
      <c r="G55" s="89">
        <v>-12.881892250581702</v>
      </c>
      <c r="H55" s="89">
        <v>12.491223192360499</v>
      </c>
      <c r="I55" s="89">
        <v>-5.3529394696157393</v>
      </c>
      <c r="J55" s="89">
        <v>5.2185953118022494</v>
      </c>
      <c r="K55" s="89">
        <v>-3.1450120892105402</v>
      </c>
      <c r="L55" s="89">
        <v>7.93785693411815</v>
      </c>
      <c r="M55" s="89">
        <v>4.6585006870941195</v>
      </c>
      <c r="N55" s="89">
        <v>-13.127761970618</v>
      </c>
      <c r="O55" s="89">
        <v>6.1936317270198398</v>
      </c>
      <c r="P55" s="89">
        <v>14.7768233921374</v>
      </c>
      <c r="Q55" s="89">
        <v>-19.238374238889801</v>
      </c>
      <c r="R55" s="89">
        <v>-11.3956810903506</v>
      </c>
      <c r="S55" s="89">
        <v>26.091434426220701</v>
      </c>
      <c r="T55" s="385"/>
      <c r="U55" s="385"/>
    </row>
    <row r="56" spans="1:21" s="27" customFormat="1">
      <c r="A56" s="84" t="s">
        <v>81</v>
      </c>
      <c r="B56" s="88"/>
      <c r="C56" s="89">
        <v>-9.3075603384943086</v>
      </c>
      <c r="D56" s="89">
        <v>-3.4194432791451899</v>
      </c>
      <c r="E56" s="89">
        <v>-3.8659451794226203</v>
      </c>
      <c r="F56" s="89">
        <v>-6.4979974155320894</v>
      </c>
      <c r="G56" s="89">
        <v>-1.4772132240561799</v>
      </c>
      <c r="H56" s="89">
        <v>-15.260599098156101</v>
      </c>
      <c r="I56" s="89">
        <v>-3.6863789627319301</v>
      </c>
      <c r="J56" s="89">
        <v>-2.6364361978774902</v>
      </c>
      <c r="K56" s="89">
        <v>-7.0844607395840304</v>
      </c>
      <c r="L56" s="89">
        <v>-8.2865165088780905</v>
      </c>
      <c r="M56" s="89">
        <v>-21.693792409071499</v>
      </c>
      <c r="N56" s="89">
        <v>-5.11489160174209</v>
      </c>
      <c r="O56" s="89">
        <v>-5.5872300370502899</v>
      </c>
      <c r="P56" s="89">
        <v>-6.0806344028541996</v>
      </c>
      <c r="Q56" s="89">
        <v>-5.7565607452345802</v>
      </c>
      <c r="R56" s="89">
        <v>-22.539316786881201</v>
      </c>
      <c r="S56" s="89">
        <v>-4.3961146983296606</v>
      </c>
      <c r="T56" s="385"/>
      <c r="U56" s="385"/>
    </row>
    <row r="57" spans="1:21" s="27" customFormat="1">
      <c r="A57" s="84" t="s">
        <v>82</v>
      </c>
      <c r="B57" s="88"/>
      <c r="C57" s="89">
        <v>3.0442831252232097</v>
      </c>
      <c r="D57" s="89">
        <v>1.1286168810091799</v>
      </c>
      <c r="E57" s="89">
        <v>1.1438795209950798</v>
      </c>
      <c r="F57" s="89">
        <v>1.38176912809547</v>
      </c>
      <c r="G57" s="89">
        <v>1.0864668457065199</v>
      </c>
      <c r="H57" s="89">
        <v>4.7407323790943705</v>
      </c>
      <c r="I57" s="89">
        <v>1.13252284109381</v>
      </c>
      <c r="J57" s="89">
        <v>0.55434634386650894</v>
      </c>
      <c r="K57" s="89">
        <v>0.79645246711568995</v>
      </c>
      <c r="L57" s="89">
        <v>1.3898750204724</v>
      </c>
      <c r="M57" s="89">
        <v>3.8731966725483997</v>
      </c>
      <c r="N57" s="89">
        <v>1</v>
      </c>
      <c r="O57" s="89">
        <v>1</v>
      </c>
      <c r="P57" s="89">
        <v>1</v>
      </c>
      <c r="Q57" s="89">
        <v>-3</v>
      </c>
      <c r="R57" s="89">
        <v>0</v>
      </c>
      <c r="S57" s="89">
        <v>7.9527244242625306E-2</v>
      </c>
      <c r="T57" s="385"/>
      <c r="U57" s="385"/>
    </row>
    <row r="58" spans="1:21" s="27" customFormat="1">
      <c r="A58" s="84" t="s">
        <v>83</v>
      </c>
      <c r="B58" s="88"/>
      <c r="C58" s="89"/>
      <c r="D58" s="89"/>
      <c r="E58" s="89"/>
      <c r="F58" s="89"/>
      <c r="G58" s="89"/>
      <c r="H58" s="89"/>
      <c r="I58" s="89"/>
      <c r="J58" s="89"/>
      <c r="K58" s="89"/>
      <c r="L58" s="89">
        <v>8</v>
      </c>
      <c r="M58" s="89">
        <v>8</v>
      </c>
      <c r="N58" s="89">
        <v>2</v>
      </c>
      <c r="O58" s="89">
        <v>1</v>
      </c>
      <c r="P58" s="89">
        <v>1</v>
      </c>
      <c r="Q58" s="89">
        <v>2</v>
      </c>
      <c r="R58" s="89">
        <v>6</v>
      </c>
      <c r="S58" s="89">
        <v>2.0501779299609999</v>
      </c>
      <c r="T58" s="385"/>
      <c r="U58" s="385"/>
    </row>
    <row r="59" spans="1:21" s="27" customFormat="1">
      <c r="A59" s="4" t="s">
        <v>84</v>
      </c>
      <c r="B59" s="47"/>
      <c r="C59" s="82">
        <v>-38.290065364378378</v>
      </c>
      <c r="D59" s="82">
        <v>-32.126308110600597</v>
      </c>
      <c r="E59" s="82">
        <v>-8.8887438147958733</v>
      </c>
      <c r="F59" s="82">
        <v>-25.171673835837538</v>
      </c>
      <c r="G59" s="82">
        <v>-35.89850998091395</v>
      </c>
      <c r="H59" s="82">
        <v>-102.09674091273693</v>
      </c>
      <c r="I59" s="82">
        <v>-37.67240845414716</v>
      </c>
      <c r="J59" s="82">
        <v>-18.80966300292463</v>
      </c>
      <c r="K59" s="82">
        <v>-38.109285042295376</v>
      </c>
      <c r="L59" s="82">
        <v>-18.753841214562499</v>
      </c>
      <c r="M59" s="82">
        <v>-113.34519771393001</v>
      </c>
      <c r="N59" s="82">
        <v>-47.432753038805487</v>
      </c>
      <c r="O59" s="82">
        <v>-29.462478002691892</v>
      </c>
      <c r="P59" s="82">
        <v>-21.958104116215416</v>
      </c>
      <c r="Q59" s="82">
        <v>-54.055181313518204</v>
      </c>
      <c r="R59" s="82">
        <v>-152.0643164712308</v>
      </c>
      <c r="S59" s="82">
        <f>SUM(S54:S58)</f>
        <v>-9.7945766028092329</v>
      </c>
      <c r="T59" s="385"/>
      <c r="U59" s="385"/>
    </row>
    <row r="60" spans="1:21">
      <c r="A60" s="5"/>
      <c r="B60" s="47"/>
      <c r="C60" s="82"/>
      <c r="D60" s="82"/>
      <c r="E60" s="82"/>
      <c r="F60" s="82"/>
      <c r="G60" s="82"/>
      <c r="H60" s="82"/>
      <c r="I60" s="82"/>
      <c r="J60" s="82"/>
      <c r="K60" s="82"/>
      <c r="L60" s="82"/>
      <c r="M60" s="82"/>
      <c r="N60" s="82"/>
      <c r="O60" s="82"/>
      <c r="P60" s="82"/>
    </row>
    <row r="61" spans="1:21">
      <c r="A61" s="5"/>
      <c r="B61" s="47"/>
      <c r="C61" s="82"/>
      <c r="D61" s="82"/>
      <c r="E61" s="82"/>
      <c r="F61" s="82"/>
      <c r="G61" s="82"/>
      <c r="H61" s="82"/>
      <c r="I61" s="82"/>
      <c r="J61" s="82"/>
      <c r="K61" s="82"/>
      <c r="L61" s="82"/>
      <c r="M61" s="82"/>
      <c r="N61" s="82"/>
      <c r="O61" s="82"/>
      <c r="P61" s="82"/>
    </row>
    <row r="62" spans="1:21">
      <c r="A62" s="9" t="s">
        <v>85</v>
      </c>
      <c r="B62" s="78"/>
      <c r="C62" s="86"/>
      <c r="D62" s="86"/>
      <c r="E62" s="86"/>
      <c r="F62" s="86"/>
      <c r="G62" s="86"/>
      <c r="H62" s="86"/>
      <c r="I62" s="86"/>
      <c r="J62" s="86"/>
      <c r="K62" s="86"/>
      <c r="L62" s="86"/>
      <c r="M62" s="86"/>
      <c r="N62" s="86"/>
      <c r="O62" s="86"/>
      <c r="P62" s="86"/>
      <c r="Q62" s="86"/>
      <c r="R62" s="86"/>
      <c r="S62" s="86"/>
    </row>
    <row r="63" spans="1:21">
      <c r="A63" s="2" t="s">
        <v>86</v>
      </c>
      <c r="B63" s="48"/>
      <c r="C63" s="82">
        <v>1030.6816183290416</v>
      </c>
      <c r="D63" s="82">
        <v>153.83163091103944</v>
      </c>
      <c r="E63" s="82">
        <v>242.10477622496305</v>
      </c>
      <c r="F63" s="82">
        <v>241.90764371776046</v>
      </c>
      <c r="G63" s="82">
        <v>361.57373115526354</v>
      </c>
      <c r="H63" s="82">
        <v>993.34797451426653</v>
      </c>
      <c r="I63" s="82">
        <v>157.42669649369461</v>
      </c>
      <c r="J63" s="82">
        <v>216.55733747199011</v>
      </c>
      <c r="K63" s="82">
        <v>255.14464858946991</v>
      </c>
      <c r="L63" s="82">
        <v>369.44303719950312</v>
      </c>
      <c r="M63" s="82">
        <v>998.57171975465963</v>
      </c>
      <c r="N63" s="82">
        <v>177.72542911045801</v>
      </c>
      <c r="O63" s="82">
        <f>O69-O67-O65</f>
        <v>235.40517192720185</v>
      </c>
      <c r="P63" s="82">
        <v>256.27240411715638</v>
      </c>
      <c r="Q63" s="82">
        <v>389.04998108175198</v>
      </c>
      <c r="R63" s="82">
        <v>1056.11936198239</v>
      </c>
      <c r="S63" s="82">
        <v>180.71921220158501</v>
      </c>
    </row>
    <row r="64" spans="1:21">
      <c r="B64" s="90" t="s">
        <v>87</v>
      </c>
      <c r="C64" s="51">
        <v>0.16494328477984269</v>
      </c>
      <c r="D64" s="51">
        <v>0.10221531455697107</v>
      </c>
      <c r="E64" s="51">
        <v>0.1596125817195983</v>
      </c>
      <c r="F64" s="51">
        <v>0.1602753852787083</v>
      </c>
      <c r="G64" s="51">
        <v>0.23211299625866216</v>
      </c>
      <c r="H64" s="51">
        <v>0.16488985595622185</v>
      </c>
      <c r="I64" s="51">
        <v>0.10587302937933295</v>
      </c>
      <c r="J64" s="51">
        <v>0.14358378832740337</v>
      </c>
      <c r="K64" s="51">
        <v>0.17028797519891789</v>
      </c>
      <c r="L64" s="51">
        <v>0.24415347337904392</v>
      </c>
      <c r="M64" s="51">
        <v>0.16611368806905252</v>
      </c>
      <c r="N64" s="51">
        <v>0.11468350356472216</v>
      </c>
      <c r="O64" s="51">
        <f>O63/O12</f>
        <v>0.15156621609582324</v>
      </c>
      <c r="P64" s="51">
        <v>0.16038261342670351</v>
      </c>
      <c r="Q64" s="51">
        <f>Q63/Q12</f>
        <v>0.23235986407083378</v>
      </c>
      <c r="R64" s="51">
        <f>R63/R12</f>
        <v>0.16645557982323503</v>
      </c>
      <c r="S64" s="51">
        <f>S63/S12</f>
        <v>0.11348388650332779</v>
      </c>
    </row>
    <row r="65" spans="1:20">
      <c r="A65" s="2" t="s">
        <v>88</v>
      </c>
      <c r="B65" s="2"/>
      <c r="C65" s="82">
        <v>0</v>
      </c>
      <c r="D65" s="82">
        <v>0</v>
      </c>
      <c r="E65" s="82">
        <v>0</v>
      </c>
      <c r="F65" s="82">
        <v>0</v>
      </c>
      <c r="G65" s="82">
        <v>145</v>
      </c>
      <c r="H65" s="82">
        <v>145.445771122445</v>
      </c>
      <c r="I65" s="82">
        <v>3.2749548214285702</v>
      </c>
      <c r="J65" s="82">
        <v>11.2632108781792</v>
      </c>
      <c r="K65" s="82">
        <v>5.7934343159123003</v>
      </c>
      <c r="L65" s="82">
        <v>4.9549559477492</v>
      </c>
      <c r="M65" s="82">
        <v>25.286555963269301</v>
      </c>
      <c r="N65" s="82">
        <v>0</v>
      </c>
      <c r="O65" s="82">
        <v>0</v>
      </c>
      <c r="P65" s="82">
        <v>0</v>
      </c>
      <c r="Q65" s="82">
        <v>0</v>
      </c>
      <c r="R65" s="82">
        <v>0</v>
      </c>
      <c r="S65" s="82">
        <v>0</v>
      </c>
    </row>
    <row r="66" spans="1:20">
      <c r="B66" s="3" t="s">
        <v>87</v>
      </c>
      <c r="C66" s="51">
        <v>0</v>
      </c>
      <c r="D66" s="51">
        <v>0</v>
      </c>
      <c r="E66" s="51">
        <v>0</v>
      </c>
      <c r="F66" s="51">
        <v>0</v>
      </c>
      <c r="G66" s="51">
        <v>9.3083046575232559E-2</v>
      </c>
      <c r="H66" s="51">
        <v>2.4143132985748217E-2</v>
      </c>
      <c r="I66" s="51">
        <v>2.2024815088397829E-3</v>
      </c>
      <c r="J66" s="51">
        <v>7.4444630453668311E-3</v>
      </c>
      <c r="K66" s="51">
        <v>3.8666388049235756E-3</v>
      </c>
      <c r="L66" s="51">
        <v>3.2745770884019432E-3</v>
      </c>
      <c r="M66" s="51">
        <v>4.2064510605759678E-3</v>
      </c>
      <c r="N66" s="51">
        <v>0</v>
      </c>
      <c r="O66" s="51">
        <v>0</v>
      </c>
      <c r="P66" s="51">
        <v>0</v>
      </c>
      <c r="Q66" s="51">
        <f>Q65/Q12</f>
        <v>0</v>
      </c>
      <c r="R66" s="51">
        <f>R65/R12</f>
        <v>0</v>
      </c>
      <c r="S66" s="51">
        <f>S65/S12</f>
        <v>0</v>
      </c>
    </row>
    <row r="67" spans="1:20">
      <c r="A67" s="2" t="s">
        <v>89</v>
      </c>
      <c r="B67" s="48"/>
      <c r="C67" s="82">
        <v>93.738116457377615</v>
      </c>
      <c r="D67" s="82">
        <v>1.1953601517635479</v>
      </c>
      <c r="E67" s="82">
        <v>4.6505554110659491</v>
      </c>
      <c r="F67" s="82">
        <v>16.653986396215281</v>
      </c>
      <c r="G67" s="82">
        <v>17.71272940738336</v>
      </c>
      <c r="H67" s="82">
        <v>40.212631366428134</v>
      </c>
      <c r="I67" s="82">
        <v>50.451379890020114</v>
      </c>
      <c r="J67" s="82">
        <v>1.4624762906918087</v>
      </c>
      <c r="K67" s="82">
        <v>8.5439516207090787</v>
      </c>
      <c r="L67" s="82">
        <v>5.3446087942808624</v>
      </c>
      <c r="M67" s="82">
        <v>65.802416595701871</v>
      </c>
      <c r="N67" s="82">
        <v>0.2082756537344895</v>
      </c>
      <c r="O67" s="82">
        <v>48.005028072798133</v>
      </c>
      <c r="P67" s="82">
        <v>16.515473732462599</v>
      </c>
      <c r="Q67" s="82">
        <v>64.426593750023287</v>
      </c>
      <c r="R67" s="82">
        <v>129.15537120901851</v>
      </c>
      <c r="S67" s="82">
        <v>103.95722460748389</v>
      </c>
    </row>
    <row r="68" spans="1:20">
      <c r="B68" s="84" t="s">
        <v>87</v>
      </c>
      <c r="C68" s="51">
        <v>1.5001211395058821E-2</v>
      </c>
      <c r="D68" s="51">
        <v>7.9427171900711745E-4</v>
      </c>
      <c r="E68" s="51">
        <v>3.0659748525595082E-3</v>
      </c>
      <c r="F68" s="51">
        <v>1.1034062607769514E-2</v>
      </c>
      <c r="G68" s="51">
        <v>1.1370722871737633E-2</v>
      </c>
      <c r="H68" s="51">
        <v>6.6750576472190256E-3</v>
      </c>
      <c r="I68" s="51">
        <v>3.392969899192369E-2</v>
      </c>
      <c r="J68" s="51">
        <v>9.6662939356599955E-4</v>
      </c>
      <c r="K68" s="51">
        <v>5.7023818831060859E-3</v>
      </c>
      <c r="L68" s="51">
        <v>3.5320865995132947E-3</v>
      </c>
      <c r="M68" s="51">
        <v>1.0946316512201886E-2</v>
      </c>
      <c r="N68" s="51">
        <v>1.3439709667353752E-4</v>
      </c>
      <c r="O68" s="51">
        <f>O67/O12</f>
        <v>3.0908158894732526E-2</v>
      </c>
      <c r="P68" s="51">
        <v>1.0335856676872293E-2</v>
      </c>
      <c r="Q68" s="51">
        <f>Q67/Q12</f>
        <v>3.8478743848483897E-2</v>
      </c>
      <c r="R68" s="51">
        <f>R67/R12</f>
        <v>2.0356252309898286E-2</v>
      </c>
      <c r="S68" s="51">
        <f>S67/S12</f>
        <v>6.5280662386891411E-2</v>
      </c>
    </row>
    <row r="69" spans="1:20">
      <c r="A69" s="2" t="s">
        <v>90</v>
      </c>
      <c r="B69" s="2"/>
      <c r="C69" s="82">
        <v>1124.419734786419</v>
      </c>
      <c r="D69" s="82">
        <v>155.02699106280298</v>
      </c>
      <c r="E69" s="82">
        <v>246.75533163602898</v>
      </c>
      <c r="F69" s="82">
        <v>258.56163011397575</v>
      </c>
      <c r="G69" s="82">
        <v>524.28646056264699</v>
      </c>
      <c r="H69" s="82">
        <v>1179.006377003155</v>
      </c>
      <c r="I69" s="82">
        <v>211.15303120514329</v>
      </c>
      <c r="J69" s="82">
        <v>229.2830246408611</v>
      </c>
      <c r="K69" s="82">
        <v>269.4820345260913</v>
      </c>
      <c r="L69" s="82">
        <v>379.74260194153322</v>
      </c>
      <c r="M69" s="82">
        <v>1089.6606923136296</v>
      </c>
      <c r="N69" s="82">
        <v>177.93370476419301</v>
      </c>
      <c r="O69" s="82">
        <v>283.41019999999997</v>
      </c>
      <c r="P69" s="82">
        <v>272.78787784961901</v>
      </c>
      <c r="Q69" s="82">
        <f>Q63+Q67</f>
        <v>453.47657483177528</v>
      </c>
      <c r="R69" s="82">
        <f>R67+R63</f>
        <v>1185.2747331914086</v>
      </c>
      <c r="S69" s="82">
        <v>284.676436809069</v>
      </c>
      <c r="T69" s="402"/>
    </row>
    <row r="70" spans="1:20">
      <c r="B70" s="84" t="s">
        <v>91</v>
      </c>
      <c r="C70" s="51">
        <v>0.17994449617490152</v>
      </c>
      <c r="D70" s="51">
        <v>0.10300958627597818</v>
      </c>
      <c r="E70" s="51">
        <v>0.1626785565721578</v>
      </c>
      <c r="F70" s="51">
        <v>0.17130944788647781</v>
      </c>
      <c r="G70" s="51">
        <v>0.33656676570563243</v>
      </c>
      <c r="H70" s="51">
        <v>0.19570804658919164</v>
      </c>
      <c r="I70" s="51">
        <v>0.14200520988009641</v>
      </c>
      <c r="J70" s="51">
        <v>0.15199488076633622</v>
      </c>
      <c r="K70" s="51">
        <v>0.17985699588694756</v>
      </c>
      <c r="L70" s="51">
        <v>0.25096013706695919</v>
      </c>
      <c r="M70" s="51">
        <v>0.18126645564183017</v>
      </c>
      <c r="N70" s="51">
        <v>0.11481790066139602</v>
      </c>
      <c r="O70" s="51">
        <f>O69/O12</f>
        <v>0.18247437499055577</v>
      </c>
      <c r="P70" s="51">
        <v>0.17071847010357583</v>
      </c>
      <c r="Q70" s="51">
        <f>Q69/Q12</f>
        <v>0.27083860791931769</v>
      </c>
      <c r="R70" s="51">
        <f>R69/R12</f>
        <v>0.18681183213313332</v>
      </c>
      <c r="S70" s="51">
        <f>S69/S12</f>
        <v>0.17876454889021925</v>
      </c>
    </row>
    <row r="71" spans="1:20">
      <c r="B71" s="79"/>
      <c r="C71" s="79"/>
      <c r="D71" s="79"/>
      <c r="E71" s="79"/>
      <c r="F71" s="79"/>
      <c r="G71" s="79"/>
      <c r="H71" s="79"/>
      <c r="I71" s="79"/>
      <c r="J71" s="79"/>
      <c r="K71" s="79"/>
      <c r="L71" s="79"/>
      <c r="M71" s="79"/>
      <c r="N71" s="79"/>
      <c r="O71" s="79"/>
      <c r="P71" s="79"/>
    </row>
    <row r="72" spans="1:20">
      <c r="A72" s="9" t="s">
        <v>92</v>
      </c>
      <c r="B72" s="78"/>
      <c r="C72" s="86"/>
      <c r="D72" s="78"/>
      <c r="E72" s="78"/>
      <c r="F72" s="78"/>
      <c r="G72" s="86"/>
      <c r="H72" s="86"/>
      <c r="I72" s="86"/>
      <c r="J72" s="86"/>
      <c r="K72" s="86"/>
      <c r="L72" s="86"/>
      <c r="M72" s="86"/>
      <c r="N72" s="86"/>
      <c r="O72" s="86"/>
      <c r="P72" s="86"/>
      <c r="Q72" s="86"/>
      <c r="R72" s="86"/>
      <c r="S72" s="86"/>
    </row>
    <row r="73" spans="1:20">
      <c r="A73" s="14" t="s">
        <v>54</v>
      </c>
      <c r="B73" s="52"/>
      <c r="C73" s="82">
        <v>2171.7828186299298</v>
      </c>
      <c r="D73" s="82">
        <v>554.50699999999995</v>
      </c>
      <c r="E73" s="82">
        <v>535.48013000000003</v>
      </c>
      <c r="F73" s="82">
        <v>555.91017208321216</v>
      </c>
      <c r="G73" s="82">
        <v>561.29776291240114</v>
      </c>
      <c r="H73" s="82">
        <v>2189.8757609140962</v>
      </c>
      <c r="I73" s="82">
        <v>553.92851840758362</v>
      </c>
      <c r="J73" s="82">
        <v>551.30260911417201</v>
      </c>
      <c r="K73" s="82">
        <v>564.45254222542928</v>
      </c>
      <c r="L73" s="82">
        <v>506.64372273486401</v>
      </c>
      <c r="M73" s="82">
        <v>2176.3271525476598</v>
      </c>
      <c r="N73" s="82">
        <v>624.43038111132194</v>
      </c>
      <c r="O73" s="82">
        <f>O25</f>
        <v>581.63270129227999</v>
      </c>
      <c r="P73" s="82">
        <v>652</v>
      </c>
      <c r="Q73" s="82">
        <v>672</v>
      </c>
      <c r="R73" s="82">
        <v>2522.1803011438501</v>
      </c>
      <c r="S73" s="82">
        <v>629.58316220550898</v>
      </c>
    </row>
    <row r="74" spans="1:20">
      <c r="B74" s="37" t="s">
        <v>93</v>
      </c>
      <c r="C74" s="83">
        <v>5.2334213700701184</v>
      </c>
      <c r="D74" s="83">
        <v>6.5981699999999996</v>
      </c>
      <c r="E74" s="83">
        <v>9.0605200000000004</v>
      </c>
      <c r="F74" s="83">
        <v>13.208</v>
      </c>
      <c r="G74" s="83">
        <v>13</v>
      </c>
      <c r="H74" s="83">
        <v>58.457000000000001</v>
      </c>
      <c r="I74" s="83">
        <v>12.243840000000001</v>
      </c>
      <c r="J74" s="83">
        <v>-6</v>
      </c>
      <c r="K74" s="83">
        <v>0.1</v>
      </c>
      <c r="L74" s="83">
        <v>-3.27</v>
      </c>
      <c r="M74" s="83">
        <v>2.9463423571946006</v>
      </c>
      <c r="N74" s="83">
        <v>7.9249999999999998E-3</v>
      </c>
      <c r="O74" s="83">
        <v>-3.5139999999999998</v>
      </c>
      <c r="P74" s="83">
        <v>-4</v>
      </c>
      <c r="Q74" s="83">
        <v>-3.0409305271437987</v>
      </c>
      <c r="R74" s="83">
        <v>-3.1448818863995984</v>
      </c>
      <c r="S74" s="83">
        <v>-6.8474999999999994E-2</v>
      </c>
    </row>
    <row r="75" spans="1:20">
      <c r="A75" s="14" t="s">
        <v>94</v>
      </c>
      <c r="B75" s="52"/>
      <c r="C75" s="82">
        <v>2177.0162399999999</v>
      </c>
      <c r="D75" s="82">
        <v>561.04969000000006</v>
      </c>
      <c r="E75" s="82">
        <v>544.54065000000014</v>
      </c>
      <c r="F75" s="82">
        <v>569.11817208321213</v>
      </c>
      <c r="G75" s="82">
        <v>574.29776291240114</v>
      </c>
      <c r="H75" s="82">
        <v>2248.3327609140961</v>
      </c>
      <c r="I75" s="82">
        <v>566.17306000000008</v>
      </c>
      <c r="J75" s="82">
        <v>545.3026091141702</v>
      </c>
      <c r="K75" s="82">
        <v>564.55254222542931</v>
      </c>
      <c r="L75" s="82">
        <v>503.37372273486403</v>
      </c>
      <c r="M75" s="82">
        <v>2179.2734949048545</v>
      </c>
      <c r="N75" s="82">
        <v>624.43830611132194</v>
      </c>
      <c r="O75" s="82">
        <f>SUM(O73:O74)</f>
        <v>578.11870129227998</v>
      </c>
      <c r="P75" s="82">
        <v>648</v>
      </c>
      <c r="Q75" s="82">
        <f>SUM(Q73:Q74)</f>
        <v>668.95906947285619</v>
      </c>
      <c r="R75" s="82">
        <f>SUM(R73:R74)</f>
        <v>2519.0354192574505</v>
      </c>
      <c r="S75" s="82">
        <v>629.51468720550906</v>
      </c>
    </row>
    <row r="76" spans="1:20">
      <c r="B76" s="37" t="s">
        <v>95</v>
      </c>
      <c r="C76" s="83">
        <v>1.7241426893758529</v>
      </c>
      <c r="D76" s="83">
        <v>-70.628</v>
      </c>
      <c r="E76" s="83">
        <v>-33.7461286972853</v>
      </c>
      <c r="F76" s="83">
        <v>-21.392875965530294</v>
      </c>
      <c r="G76" s="83">
        <v>55.731198939452838</v>
      </c>
      <c r="H76" s="83">
        <v>-69.190670400369726</v>
      </c>
      <c r="I76" s="83">
        <v>-86.36139</v>
      </c>
      <c r="J76" s="83">
        <v>-4.9578985020117097</v>
      </c>
      <c r="K76" s="83">
        <v>0.19451397403233539</v>
      </c>
      <c r="L76" s="83">
        <v>90.019055406762391</v>
      </c>
      <c r="M76" s="83">
        <v>-1.1050419695513014</v>
      </c>
      <c r="N76" s="83">
        <v>-122.28051298802005</v>
      </c>
      <c r="O76" s="83">
        <f>5.937+3.008</f>
        <v>8.9450000000000003</v>
      </c>
      <c r="P76" s="83">
        <v>-25</v>
      </c>
      <c r="Q76" s="83">
        <v>13.481620580850338</v>
      </c>
      <c r="R76" s="83">
        <v>-124.67717509218639</v>
      </c>
      <c r="S76" s="83">
        <v>-123.52971402970459</v>
      </c>
    </row>
    <row r="77" spans="1:20">
      <c r="B77" s="37" t="s">
        <v>96</v>
      </c>
      <c r="C77" s="83">
        <v>-1052.877</v>
      </c>
      <c r="D77" s="83">
        <v>-277.339</v>
      </c>
      <c r="E77" s="83">
        <v>-208.86199999999999</v>
      </c>
      <c r="F77" s="83">
        <v>-216.63219108397544</v>
      </c>
      <c r="G77" s="83">
        <v>-251.81722269125089</v>
      </c>
      <c r="H77" s="83">
        <v>-954.6522313488083</v>
      </c>
      <c r="I77" s="83">
        <v>-266.68195100298698</v>
      </c>
      <c r="J77" s="83">
        <v>-209.66499999999999</v>
      </c>
      <c r="K77" s="83">
        <v>-211.24930170487301</v>
      </c>
      <c r="L77" s="83">
        <v>-244.61205200750399</v>
      </c>
      <c r="M77" s="83">
        <v>-932.40897783543176</v>
      </c>
      <c r="N77" s="83">
        <v>-317.56053796949169</v>
      </c>
      <c r="O77" s="83">
        <v>-260.91899999999998</v>
      </c>
      <c r="P77" s="83">
        <v>-238</v>
      </c>
      <c r="Q77" s="83">
        <v>-290.27020813964833</v>
      </c>
      <c r="R77" s="83">
        <v>-1107.0354587154986</v>
      </c>
      <c r="S77" s="83">
        <v>-298.05966809392004</v>
      </c>
    </row>
    <row r="78" spans="1:20">
      <c r="A78" s="14" t="s">
        <v>97</v>
      </c>
      <c r="B78" s="52"/>
      <c r="C78" s="82">
        <v>1125.8633826893756</v>
      </c>
      <c r="D78" s="82">
        <v>213.95500000000004</v>
      </c>
      <c r="E78" s="82">
        <v>302.04441763850696</v>
      </c>
      <c r="F78" s="82">
        <v>331.09310503370642</v>
      </c>
      <c r="G78" s="82">
        <v>378.21173916060309</v>
      </c>
      <c r="H78" s="82">
        <v>1224.4898591649182</v>
      </c>
      <c r="I78" s="82">
        <v>213.12971899701301</v>
      </c>
      <c r="J78" s="82">
        <v>330.67971061215849</v>
      </c>
      <c r="K78" s="82">
        <v>353.49775449458912</v>
      </c>
      <c r="L78" s="82">
        <v>348.78072613412246</v>
      </c>
      <c r="M78" s="82">
        <v>1245.7594750998715</v>
      </c>
      <c r="N78" s="82">
        <v>184.59725515381018</v>
      </c>
      <c r="O78" s="82">
        <f>SUM(O75:O77)</f>
        <v>326.14470129228005</v>
      </c>
      <c r="P78" s="82">
        <f>SUM(P75:P77)</f>
        <v>385</v>
      </c>
      <c r="Q78" s="82">
        <f>SUM(Q75:Q77)</f>
        <v>392.17048191405814</v>
      </c>
      <c r="R78" s="82">
        <f>SUM(R75:R77)</f>
        <v>1287.3227854497657</v>
      </c>
      <c r="S78" s="82">
        <v>207.9253050818844</v>
      </c>
    </row>
    <row r="79" spans="1:20">
      <c r="B79" s="37" t="s">
        <v>98</v>
      </c>
      <c r="C79" s="83">
        <v>-274.88028743266193</v>
      </c>
      <c r="D79" s="83">
        <v>-32.728000000000002</v>
      </c>
      <c r="E79" s="83">
        <v>-73.94</v>
      </c>
      <c r="F79" s="83">
        <v>-69.969455921342799</v>
      </c>
      <c r="G79" s="83">
        <v>-78.778057376094509</v>
      </c>
      <c r="H79" s="83">
        <v>-255.41505096660376</v>
      </c>
      <c r="I79" s="83">
        <v>-38.015000000000001</v>
      </c>
      <c r="J79" s="83">
        <v>-97.445080323889599</v>
      </c>
      <c r="K79" s="83">
        <v>-67.265108321816982</v>
      </c>
      <c r="L79" s="83">
        <v>-91.763437822792014</v>
      </c>
      <c r="M79" s="83">
        <v>-294.48844399743302</v>
      </c>
      <c r="N79" s="83">
        <v>-25.495522292262201</v>
      </c>
      <c r="O79" s="83">
        <v>-81.950999999999993</v>
      </c>
      <c r="P79" s="83">
        <v>-54</v>
      </c>
      <c r="Q79" s="83">
        <v>-81.126894318216017</v>
      </c>
      <c r="R79" s="83">
        <v>-242.994227287634</v>
      </c>
      <c r="S79" s="83">
        <v>-36.648062164253901</v>
      </c>
    </row>
    <row r="80" spans="1:20">
      <c r="A80" s="16" t="s">
        <v>99</v>
      </c>
      <c r="B80" s="52"/>
      <c r="C80" s="82">
        <v>850.98309525671368</v>
      </c>
      <c r="D80" s="82">
        <v>181.22700000000003</v>
      </c>
      <c r="E80" s="82">
        <v>228.10441763850696</v>
      </c>
      <c r="F80" s="82">
        <v>261.12364911236364</v>
      </c>
      <c r="G80" s="82">
        <v>299.43368178450856</v>
      </c>
      <c r="H80" s="82">
        <v>969.07480819831449</v>
      </c>
      <c r="I80" s="82">
        <v>175.11471899701303</v>
      </c>
      <c r="J80" s="82">
        <v>233.23463028826887</v>
      </c>
      <c r="K80" s="82">
        <v>286.23264617277215</v>
      </c>
      <c r="L80" s="82">
        <v>257.01728831133045</v>
      </c>
      <c r="M80" s="82">
        <v>951.27103110243843</v>
      </c>
      <c r="N80" s="82">
        <v>159.10173286154799</v>
      </c>
      <c r="O80" s="82">
        <f>SUM(O78:O79)</f>
        <v>244.19370129228005</v>
      </c>
      <c r="P80" s="82">
        <f>SUM(P78:P79)</f>
        <v>331</v>
      </c>
      <c r="Q80" s="82">
        <f>SUM(Q78:Q79)</f>
        <v>311.04358759584215</v>
      </c>
      <c r="R80" s="82">
        <f>SUM(R78:R79)</f>
        <v>1044.3285581621317</v>
      </c>
      <c r="S80" s="82">
        <v>171.2772429176305</v>
      </c>
    </row>
    <row r="81" spans="1:19">
      <c r="B81" s="37" t="s">
        <v>100</v>
      </c>
      <c r="C81" s="83">
        <v>-427.00999999999993</v>
      </c>
      <c r="D81" s="83">
        <v>-125.95700000000001</v>
      </c>
      <c r="E81" s="83">
        <v>-82.530999999999992</v>
      </c>
      <c r="F81" s="83">
        <v>-143.11383906528124</v>
      </c>
      <c r="G81" s="83">
        <v>-97.386116704479093</v>
      </c>
      <c r="H81" s="83">
        <v>-448.98806005285519</v>
      </c>
      <c r="I81" s="83">
        <v>-126.59699999999999</v>
      </c>
      <c r="J81" s="83">
        <v>-52.9174370781137</v>
      </c>
      <c r="K81" s="83">
        <v>-124.04394580514351</v>
      </c>
      <c r="L81" s="83">
        <v>-75.346998785473701</v>
      </c>
      <c r="M81" s="83">
        <v>-378.90569653287599</v>
      </c>
      <c r="N81" s="83">
        <v>-137.79288714256683</v>
      </c>
      <c r="O81" s="83">
        <f>-84.356-41.815</f>
        <v>-126.17099999999999</v>
      </c>
      <c r="P81" s="83">
        <f>-129-44.5</f>
        <v>-173.5</v>
      </c>
      <c r="Q81" s="83">
        <v>-131.10623929354932</v>
      </c>
      <c r="R81" s="83">
        <v>-568.11507063567865</v>
      </c>
      <c r="S81" s="83">
        <v>-185.66639476128142</v>
      </c>
    </row>
    <row r="82" spans="1:19">
      <c r="A82" s="16" t="s">
        <v>101</v>
      </c>
      <c r="B82" s="52"/>
      <c r="C82" s="82">
        <v>423.97309525671375</v>
      </c>
      <c r="D82" s="82">
        <v>55.270000000000024</v>
      </c>
      <c r="E82" s="82">
        <v>145.47341763850699</v>
      </c>
      <c r="F82" s="82">
        <v>118.0098100470824</v>
      </c>
      <c r="G82" s="82">
        <v>202.04756508002947</v>
      </c>
      <c r="H82" s="82">
        <v>520.0867481454593</v>
      </c>
      <c r="I82" s="82">
        <v>48.517718997013034</v>
      </c>
      <c r="J82" s="82">
        <v>180.31719321015518</v>
      </c>
      <c r="K82" s="82">
        <v>162.18870036762866</v>
      </c>
      <c r="L82" s="82">
        <v>181.67028952585673</v>
      </c>
      <c r="M82" s="82">
        <v>572.36533456956249</v>
      </c>
      <c r="N82" s="82">
        <v>21.308845718981161</v>
      </c>
      <c r="O82" s="82">
        <f>SUM(O80:O81)</f>
        <v>118.02270129228006</v>
      </c>
      <c r="P82" s="82">
        <f>SUM(P80:P81)</f>
        <v>157.5</v>
      </c>
      <c r="Q82" s="82">
        <f>SUM(Q80:Q81)</f>
        <v>179.93734830229283</v>
      </c>
      <c r="R82" s="82">
        <f>SUM(R80:R81)</f>
        <v>476.21348752645304</v>
      </c>
      <c r="S82" s="82">
        <v>-14.389151843650943</v>
      </c>
    </row>
    <row r="83" spans="1:19">
      <c r="B83" s="15" t="s">
        <v>102</v>
      </c>
      <c r="C83" s="83">
        <v>-164.86100000000002</v>
      </c>
      <c r="D83" s="83">
        <v>-5.8220000000000001</v>
      </c>
      <c r="E83" s="83">
        <v>-66.146000000000001</v>
      </c>
      <c r="F83" s="83">
        <v>-41.680737915537172</v>
      </c>
      <c r="G83" s="83">
        <v>-50.085346565527843</v>
      </c>
      <c r="H83" s="83">
        <v>-163.73454215607131</v>
      </c>
      <c r="I83" s="83">
        <v>-3.5940000000000003</v>
      </c>
      <c r="J83" s="83">
        <v>-75.715991287221399</v>
      </c>
      <c r="K83" s="83">
        <v>-68.809264367716708</v>
      </c>
      <c r="L83" s="83">
        <v>-49.532835371118679</v>
      </c>
      <c r="M83" s="83">
        <v>-197.66217808885409</v>
      </c>
      <c r="N83" s="83">
        <v>-50.958053798806297</v>
      </c>
      <c r="O83" s="83">
        <v>-42.683</v>
      </c>
      <c r="P83" s="83">
        <v>-60</v>
      </c>
      <c r="Q83" s="83">
        <v>-50.539881187281019</v>
      </c>
      <c r="R83" s="83">
        <v>-203.9904871382669</v>
      </c>
      <c r="S83" s="83">
        <v>-17.039653312422608</v>
      </c>
    </row>
    <row r="84" spans="1:19">
      <c r="A84" s="14" t="s">
        <v>103</v>
      </c>
      <c r="B84" s="52"/>
      <c r="C84" s="82">
        <v>259.1120952567137</v>
      </c>
      <c r="D84" s="82">
        <v>49.448000000000022</v>
      </c>
      <c r="E84" s="82">
        <v>79.427417638506952</v>
      </c>
      <c r="F84" s="82">
        <v>76.329072131545217</v>
      </c>
      <c r="G84" s="82">
        <v>151.96221851450161</v>
      </c>
      <c r="H84" s="82">
        <v>356.35220598938798</v>
      </c>
      <c r="I84" s="82">
        <v>44.923718997013033</v>
      </c>
      <c r="J84" s="82">
        <v>104.60120192293378</v>
      </c>
      <c r="K84" s="82">
        <v>93.379435999911948</v>
      </c>
      <c r="L84" s="82">
        <v>132.13745415473807</v>
      </c>
      <c r="M84" s="82">
        <v>374.7031564807084</v>
      </c>
      <c r="N84" s="82">
        <v>-29.649208079825137</v>
      </c>
      <c r="O84" s="82">
        <f>SUM(O82:O83)</f>
        <v>75.339701292280068</v>
      </c>
      <c r="P84" s="82">
        <f>SUM(P82:P83)</f>
        <v>97.5</v>
      </c>
      <c r="Q84" s="82">
        <f>SUM(Q82:Q83)</f>
        <v>129.39746711501181</v>
      </c>
      <c r="R84" s="82">
        <f>SUM(R82:R83)</f>
        <v>272.22300038818616</v>
      </c>
      <c r="S84" s="82">
        <v>-31.428805156073551</v>
      </c>
    </row>
    <row r="85" spans="1:19">
      <c r="A85" s="14"/>
      <c r="B85" s="52"/>
      <c r="C85" s="56"/>
      <c r="D85" s="56"/>
      <c r="E85" s="56"/>
      <c r="F85" s="56"/>
      <c r="G85" s="56"/>
      <c r="H85" s="56"/>
      <c r="I85" s="56"/>
      <c r="J85" s="56"/>
      <c r="K85" s="56"/>
      <c r="L85" s="56"/>
      <c r="M85" s="56"/>
      <c r="N85" s="56"/>
      <c r="O85" s="56"/>
      <c r="P85" s="56"/>
    </row>
    <row r="87" spans="1:19">
      <c r="A87" s="9" t="s">
        <v>104</v>
      </c>
      <c r="B87" s="78"/>
      <c r="C87" s="78"/>
      <c r="D87" s="78"/>
      <c r="E87" s="78"/>
      <c r="F87" s="78"/>
      <c r="G87" s="78"/>
      <c r="H87" s="78"/>
      <c r="I87" s="78"/>
      <c r="J87" s="78"/>
      <c r="K87" s="78"/>
      <c r="L87" s="78"/>
      <c r="M87" s="78"/>
      <c r="N87" s="78"/>
      <c r="O87" s="78"/>
      <c r="P87" s="78"/>
      <c r="Q87" s="78"/>
      <c r="R87" s="78"/>
      <c r="S87" s="78"/>
    </row>
    <row r="89" spans="1:19">
      <c r="A89" s="14" t="s">
        <v>9</v>
      </c>
      <c r="B89" s="52"/>
      <c r="C89" s="65"/>
      <c r="D89" s="65"/>
      <c r="E89" s="65"/>
      <c r="F89" s="65"/>
      <c r="G89" s="65"/>
      <c r="H89" s="65"/>
      <c r="I89" s="65"/>
      <c r="J89" s="65"/>
      <c r="K89" s="65"/>
      <c r="L89" s="65"/>
      <c r="M89" s="65"/>
      <c r="N89" s="65"/>
      <c r="O89" s="65"/>
      <c r="P89" s="65"/>
    </row>
    <row r="90" spans="1:19">
      <c r="B90" s="15" t="s">
        <v>105</v>
      </c>
      <c r="C90" s="66">
        <v>9434.2881225061301</v>
      </c>
      <c r="D90" s="66">
        <v>9126.9234829377801</v>
      </c>
      <c r="E90" s="66">
        <v>8935.7268450625706</v>
      </c>
      <c r="F90" s="66">
        <v>8816.3046846300786</v>
      </c>
      <c r="G90" s="66">
        <v>9031.0089849760316</v>
      </c>
      <c r="H90" s="66">
        <v>9031.0089849760316</v>
      </c>
      <c r="I90" s="66">
        <v>8989.2625231515703</v>
      </c>
      <c r="J90" s="66">
        <v>8648.4868422573891</v>
      </c>
      <c r="K90" s="66">
        <v>8565.1503309849413</v>
      </c>
      <c r="L90" s="66">
        <v>9999.2184154086899</v>
      </c>
      <c r="M90" s="66">
        <v>9999.2184154086899</v>
      </c>
      <c r="N90" s="66">
        <v>10675.555466120601</v>
      </c>
      <c r="O90" s="66">
        <v>10902.734292700499</v>
      </c>
      <c r="P90" s="66">
        <v>11436.076880161401</v>
      </c>
      <c r="Q90" s="66">
        <v>11666.2831968424</v>
      </c>
      <c r="R90" s="66">
        <v>11666.2831968424</v>
      </c>
      <c r="S90" s="66">
        <v>11174.569970843</v>
      </c>
    </row>
    <row r="91" spans="1:19">
      <c r="B91" s="15" t="s">
        <v>106</v>
      </c>
      <c r="C91" s="66">
        <v>2444.5516590843199</v>
      </c>
      <c r="D91" s="66">
        <v>2505.9692697549899</v>
      </c>
      <c r="E91" s="66">
        <v>2465.39341834574</v>
      </c>
      <c r="F91" s="66">
        <v>2598.7471059546801</v>
      </c>
      <c r="G91" s="66">
        <v>2291.85403912843</v>
      </c>
      <c r="H91" s="66">
        <v>2291.85403912843</v>
      </c>
      <c r="I91" s="66">
        <v>2441.07505378004</v>
      </c>
      <c r="J91" s="66">
        <v>2536.0842438096702</v>
      </c>
      <c r="K91" s="66">
        <v>2503.2057634041098</v>
      </c>
      <c r="L91" s="66">
        <v>2212.3024316317001</v>
      </c>
      <c r="M91" s="66">
        <v>2212.3024316317001</v>
      </c>
      <c r="N91" s="66">
        <v>2868.8017249387699</v>
      </c>
      <c r="O91" s="66">
        <v>2926.1136771405104</v>
      </c>
      <c r="P91" s="66">
        <v>2618.3294291207999</v>
      </c>
      <c r="Q91" s="66">
        <v>3330.18943299282</v>
      </c>
      <c r="R91" s="66">
        <v>3330.18943299282</v>
      </c>
      <c r="S91" s="66">
        <v>3659.6888186333299</v>
      </c>
    </row>
    <row r="92" spans="1:19">
      <c r="B92" s="15" t="s">
        <v>107</v>
      </c>
      <c r="C92" s="66">
        <v>4.6757743206983298</v>
      </c>
      <c r="D92" s="66">
        <v>196.84238233498399</v>
      </c>
      <c r="E92" s="66">
        <v>240.401113666866</v>
      </c>
      <c r="F92" s="66">
        <v>362.43238453036901</v>
      </c>
      <c r="G92" s="66">
        <v>224.92654300988201</v>
      </c>
      <c r="H92" s="66">
        <v>233.148313255858</v>
      </c>
      <c r="I92" s="66">
        <v>257.55550905582101</v>
      </c>
      <c r="J92" s="66">
        <v>8.4032686857462906</v>
      </c>
      <c r="K92" s="66">
        <v>5.0447422021210198</v>
      </c>
      <c r="L92" s="66">
        <v>3.20671042451246</v>
      </c>
      <c r="M92" s="66">
        <v>3.20671042451246</v>
      </c>
      <c r="N92" s="66">
        <v>5.5697488398915507</v>
      </c>
      <c r="O92" s="66">
        <v>8.3062510568094812</v>
      </c>
      <c r="P92" s="66">
        <v>4.6235449897123999</v>
      </c>
      <c r="Q92" s="66">
        <v>4.5822983852020496</v>
      </c>
      <c r="R92" s="66">
        <v>4.5822983852020496</v>
      </c>
      <c r="S92" s="66">
        <v>4.1139807287101906</v>
      </c>
    </row>
    <row r="93" spans="1:19">
      <c r="A93" s="14" t="s">
        <v>108</v>
      </c>
      <c r="B93" s="52"/>
      <c r="C93" s="65">
        <v>11883.515555911099</v>
      </c>
      <c r="D93" s="65">
        <v>11829.735135027699</v>
      </c>
      <c r="E93" s="65">
        <v>11641.591377075199</v>
      </c>
      <c r="F93" s="65">
        <v>11777.4841751151</v>
      </c>
      <c r="G93" s="65">
        <v>11556.0113373603</v>
      </c>
      <c r="H93" s="65">
        <v>11556.0113373603</v>
      </c>
      <c r="I93" s="65">
        <v>11687.8930859874</v>
      </c>
      <c r="J93" s="65">
        <v>11192.9743547528</v>
      </c>
      <c r="K93" s="65">
        <v>11073.400836591201</v>
      </c>
      <c r="L93" s="65">
        <v>12214.727557464903</v>
      </c>
      <c r="M93" s="65">
        <v>12214.727557464903</v>
      </c>
      <c r="N93" s="65">
        <v>13549.926939899262</v>
      </c>
      <c r="O93" s="65">
        <v>13837.154220897819</v>
      </c>
      <c r="P93" s="65">
        <v>14059.029854271914</v>
      </c>
      <c r="Q93" s="65">
        <v>15001.054928220421</v>
      </c>
      <c r="R93" s="65">
        <v>15001.054928220421</v>
      </c>
      <c r="S93" s="65">
        <v>14838.372770205042</v>
      </c>
    </row>
    <row r="94" spans="1:19">
      <c r="A94" s="58"/>
      <c r="B94" s="3"/>
      <c r="C94" s="68"/>
      <c r="D94" s="68"/>
      <c r="E94" s="68"/>
      <c r="F94" s="68"/>
      <c r="G94" s="68"/>
      <c r="H94" s="68"/>
      <c r="I94" s="68"/>
      <c r="J94" s="68"/>
      <c r="K94" s="68"/>
      <c r="L94" s="68"/>
      <c r="M94" s="68"/>
      <c r="N94" s="68"/>
      <c r="O94" s="68"/>
      <c r="P94" s="68"/>
      <c r="Q94" s="68"/>
      <c r="R94" s="68"/>
      <c r="S94" s="68"/>
    </row>
    <row r="95" spans="1:19">
      <c r="A95" s="58" t="s">
        <v>109</v>
      </c>
      <c r="B95" s="3"/>
      <c r="C95" s="67"/>
      <c r="D95" s="67"/>
      <c r="E95" s="67"/>
      <c r="F95" s="67"/>
      <c r="G95" s="67"/>
      <c r="H95" s="67"/>
      <c r="I95" s="67"/>
      <c r="J95" s="67"/>
      <c r="K95" s="67"/>
      <c r="L95" s="67"/>
      <c r="M95" s="67"/>
      <c r="N95" s="67"/>
      <c r="O95" s="67"/>
      <c r="P95" s="67"/>
      <c r="Q95" s="67"/>
      <c r="R95" s="67"/>
      <c r="S95" s="67"/>
    </row>
    <row r="96" spans="1:19">
      <c r="B96" s="15" t="s">
        <v>110</v>
      </c>
      <c r="C96" s="66">
        <v>2976.2048347707801</v>
      </c>
      <c r="D96" s="66">
        <v>3026.2404115514901</v>
      </c>
      <c r="E96" s="66">
        <v>2724.0599961862499</v>
      </c>
      <c r="F96" s="66">
        <v>2764.7124083027702</v>
      </c>
      <c r="G96" s="66">
        <v>2905.4833206358999</v>
      </c>
      <c r="H96" s="66">
        <v>2905.4833206358999</v>
      </c>
      <c r="I96" s="66">
        <v>3153.77705626847</v>
      </c>
      <c r="J96" s="66">
        <v>2831.3706580456101</v>
      </c>
      <c r="K96" s="66">
        <v>2873.1123778574802</v>
      </c>
      <c r="L96" s="66">
        <v>2499.9727182321599</v>
      </c>
      <c r="M96" s="66">
        <v>2499.9727182321599</v>
      </c>
      <c r="N96" s="66">
        <v>2518.2684080609301</v>
      </c>
      <c r="O96" s="66">
        <v>2302.4008106401898</v>
      </c>
      <c r="P96" s="66">
        <v>2223.8313160901603</v>
      </c>
      <c r="Q96" s="66">
        <v>2368.6094498051698</v>
      </c>
      <c r="R96" s="66">
        <v>2368.6094498051698</v>
      </c>
      <c r="S96" s="66">
        <v>2144.3952195014999</v>
      </c>
    </row>
    <row r="97" spans="1:19">
      <c r="B97" s="15" t="s">
        <v>111</v>
      </c>
      <c r="C97" s="66">
        <v>1095.0215420567299</v>
      </c>
      <c r="D97" s="66">
        <v>929.74527525076599</v>
      </c>
      <c r="E97" s="66">
        <v>927.43717679908195</v>
      </c>
      <c r="F97" s="66">
        <v>956.68435506723301</v>
      </c>
      <c r="G97" s="66">
        <v>963.603639444294</v>
      </c>
      <c r="H97" s="66">
        <v>963.603639444294</v>
      </c>
      <c r="I97" s="66">
        <v>873.877311802637</v>
      </c>
      <c r="J97" s="66">
        <v>730.13200320644</v>
      </c>
      <c r="K97" s="66">
        <v>761.20350795653098</v>
      </c>
      <c r="L97" s="66">
        <v>858.29630877436603</v>
      </c>
      <c r="M97" s="66">
        <v>858.29630877436603</v>
      </c>
      <c r="N97" s="66">
        <v>907.53175070778195</v>
      </c>
      <c r="O97" s="66">
        <v>930.92630782750791</v>
      </c>
      <c r="P97" s="66">
        <v>828.95968923860607</v>
      </c>
      <c r="Q97" s="66">
        <v>859.42740457912498</v>
      </c>
      <c r="R97" s="66">
        <v>859.42740457912498</v>
      </c>
      <c r="S97" s="66">
        <v>839.95943902474005</v>
      </c>
    </row>
    <row r="98" spans="1:19">
      <c r="A98" s="14" t="s">
        <v>112</v>
      </c>
      <c r="B98" s="52"/>
      <c r="C98" s="65">
        <v>4071.2263768275102</v>
      </c>
      <c r="D98" s="65">
        <v>3955.9856868022603</v>
      </c>
      <c r="E98" s="65">
        <v>3651.4971729853301</v>
      </c>
      <c r="F98" s="65">
        <v>3721.3967633699999</v>
      </c>
      <c r="G98" s="65">
        <v>3869.0869600801902</v>
      </c>
      <c r="H98" s="65">
        <v>3869.0869600801902</v>
      </c>
      <c r="I98" s="65">
        <v>4027.6543680711102</v>
      </c>
      <c r="J98" s="65">
        <v>3561.5026612520501</v>
      </c>
      <c r="K98" s="65">
        <v>3634.31588581401</v>
      </c>
      <c r="L98" s="65">
        <v>3358.2690270065259</v>
      </c>
      <c r="M98" s="65">
        <v>3358.2690270065259</v>
      </c>
      <c r="N98" s="65">
        <v>3425.8001587687122</v>
      </c>
      <c r="O98" s="65">
        <v>3233.3271184676978</v>
      </c>
      <c r="P98" s="65">
        <v>3052.7910053287665</v>
      </c>
      <c r="Q98" s="65">
        <v>3228.0368543842947</v>
      </c>
      <c r="R98" s="65">
        <v>3228.0368543842947</v>
      </c>
      <c r="S98" s="65">
        <v>2984.3546585262402</v>
      </c>
    </row>
    <row r="99" spans="1:19">
      <c r="B99" s="15" t="s">
        <v>113</v>
      </c>
      <c r="C99" s="66">
        <v>5742.0234168220095</v>
      </c>
      <c r="D99" s="66">
        <v>5748.2132565055199</v>
      </c>
      <c r="E99" s="66">
        <v>5550</v>
      </c>
      <c r="F99" s="66">
        <v>5382.11257862803</v>
      </c>
      <c r="G99" s="66">
        <v>5450.2198680455704</v>
      </c>
      <c r="H99" s="66">
        <v>5450.2198680455704</v>
      </c>
      <c r="I99" s="66">
        <v>5568.8521987073</v>
      </c>
      <c r="J99" s="66">
        <v>5344.6191651359395</v>
      </c>
      <c r="K99" s="66">
        <v>5320.3625947228902</v>
      </c>
      <c r="L99" s="66">
        <v>6073.6667732953001</v>
      </c>
      <c r="M99" s="66">
        <v>6073.6667732953001</v>
      </c>
      <c r="N99" s="66">
        <v>7176.8385022593002</v>
      </c>
      <c r="O99" s="66">
        <v>7799.7693953980297</v>
      </c>
      <c r="P99" s="66">
        <v>8326.7273797084999</v>
      </c>
      <c r="Q99" s="66">
        <v>9116.9091898158695</v>
      </c>
      <c r="R99" s="66">
        <v>9116.9091898158695</v>
      </c>
      <c r="S99" s="66">
        <v>9517.344239536289</v>
      </c>
    </row>
    <row r="100" spans="1:19">
      <c r="B100" s="15" t="s">
        <v>114</v>
      </c>
      <c r="C100" s="66">
        <v>2070.26396086256</v>
      </c>
      <c r="D100" s="66">
        <v>2048.63982580838</v>
      </c>
      <c r="E100" s="66">
        <v>2354</v>
      </c>
      <c r="F100" s="66">
        <v>2485.6224059676701</v>
      </c>
      <c r="G100" s="66">
        <v>2157.6829424815301</v>
      </c>
      <c r="H100" s="66">
        <v>2157.6829424815301</v>
      </c>
      <c r="I100" s="66">
        <v>2002.2736048279601</v>
      </c>
      <c r="J100" s="66">
        <v>2285.17628963072</v>
      </c>
      <c r="K100" s="66">
        <v>2117.4810502639502</v>
      </c>
      <c r="L100" s="66">
        <v>2782.2900674500297</v>
      </c>
      <c r="M100" s="66">
        <v>2782.2900674500297</v>
      </c>
      <c r="N100" s="66">
        <v>2946.87081296322</v>
      </c>
      <c r="O100" s="66">
        <v>2803.64093811864</v>
      </c>
      <c r="P100" s="66">
        <v>2679.4193115185003</v>
      </c>
      <c r="Q100" s="66">
        <v>2656.0172721671802</v>
      </c>
      <c r="R100" s="66">
        <v>2656.0172721671802</v>
      </c>
      <c r="S100" s="66">
        <v>2336.58111848002</v>
      </c>
    </row>
    <row r="101" spans="1:19">
      <c r="B101" s="15" t="s">
        <v>115</v>
      </c>
      <c r="C101" s="66">
        <v>-2.4629999952552599E-4</v>
      </c>
      <c r="D101" s="66">
        <v>76.894918178469496</v>
      </c>
      <c r="E101" s="66">
        <v>85.163315349434711</v>
      </c>
      <c r="F101" s="66">
        <v>188.35146516286702</v>
      </c>
      <c r="G101" s="66">
        <v>77.182305923514605</v>
      </c>
      <c r="H101" s="66">
        <v>79.020613424766893</v>
      </c>
      <c r="I101" s="66">
        <v>89.111167421884502</v>
      </c>
      <c r="J101" s="66">
        <v>1.6745162990829299</v>
      </c>
      <c r="K101" s="66">
        <v>1.2396068302155601</v>
      </c>
      <c r="L101" s="66">
        <v>0.49846480302254703</v>
      </c>
      <c r="M101" s="66">
        <v>0.49846480302254703</v>
      </c>
      <c r="N101" s="66">
        <v>0.41574985212750604</v>
      </c>
      <c r="O101" s="66">
        <v>0.41451677221327204</v>
      </c>
      <c r="P101" s="66">
        <v>8.9616000000019194E-2</v>
      </c>
      <c r="Q101" s="66">
        <v>8.9616000000019097E-2</v>
      </c>
      <c r="R101" s="66">
        <v>8.9616000000019097E-2</v>
      </c>
      <c r="S101" s="66">
        <v>8.9616000000000001E-2</v>
      </c>
    </row>
    <row r="102" spans="1:19">
      <c r="A102" s="14" t="s">
        <v>116</v>
      </c>
      <c r="B102" s="52"/>
      <c r="C102" s="65">
        <v>11883.513508212101</v>
      </c>
      <c r="D102" s="65">
        <v>11829.7336872946</v>
      </c>
      <c r="E102" s="65">
        <v>11641.5901739194</v>
      </c>
      <c r="F102" s="65">
        <v>11777.4832131286</v>
      </c>
      <c r="G102" s="65">
        <v>11556.010384032001</v>
      </c>
      <c r="H102" s="65">
        <v>11556.010384032001</v>
      </c>
      <c r="I102" s="65">
        <v>11687.8913390282</v>
      </c>
      <c r="J102" s="65">
        <v>11192.9726323178</v>
      </c>
      <c r="K102" s="65">
        <v>11073.399137631101</v>
      </c>
      <c r="L102" s="65">
        <v>12214.724332554877</v>
      </c>
      <c r="M102" s="65">
        <v>12214.724332554877</v>
      </c>
      <c r="N102" s="65">
        <v>13549.92522384336</v>
      </c>
      <c r="O102" s="65">
        <v>13837.15196875658</v>
      </c>
      <c r="P102" s="65">
        <v>14059.027312555767</v>
      </c>
      <c r="Q102" s="65">
        <v>15001.052932367344</v>
      </c>
      <c r="R102" s="65">
        <v>15001.052932367344</v>
      </c>
      <c r="S102" s="65">
        <v>14838.369632542548</v>
      </c>
    </row>
    <row r="104" spans="1:19">
      <c r="A104" s="9" t="s">
        <v>117</v>
      </c>
      <c r="B104" s="78"/>
      <c r="C104" s="78"/>
      <c r="D104" s="78"/>
      <c r="E104" s="78"/>
      <c r="F104" s="78"/>
      <c r="G104" s="78"/>
      <c r="H104" s="78"/>
      <c r="I104" s="78"/>
      <c r="J104" s="78"/>
      <c r="K104" s="78"/>
      <c r="L104" s="78"/>
      <c r="M104" s="78"/>
      <c r="N104" s="78"/>
      <c r="O104" s="78"/>
      <c r="P104" s="78"/>
      <c r="Q104" s="78"/>
      <c r="R104" s="78"/>
      <c r="S104" s="78"/>
    </row>
    <row r="106" spans="1:19">
      <c r="A106" s="14" t="s">
        <v>454</v>
      </c>
      <c r="B106" s="52"/>
      <c r="C106" s="65">
        <v>5290.1544112389929</v>
      </c>
      <c r="D106" s="65">
        <v>5307.4646241022592</v>
      </c>
      <c r="E106" s="65">
        <v>5598.8914310525688</v>
      </c>
      <c r="F106" s="65">
        <v>5638.7680068000936</v>
      </c>
      <c r="G106" s="65">
        <v>5167.9135732582927</v>
      </c>
      <c r="H106" s="65">
        <v>5167.9135732582927</v>
      </c>
      <c r="I106" s="65">
        <v>5207.6937433873063</v>
      </c>
      <c r="J106" s="65">
        <v>5228.2808519936825</v>
      </c>
      <c r="K106" s="65">
        <v>5033.4617879213702</v>
      </c>
      <c r="L106" s="65">
        <v>5890.1006220760537</v>
      </c>
      <c r="M106" s="65">
        <v>5890.1006220760537</v>
      </c>
      <c r="N106" s="65">
        <v>7294.2321258988886</v>
      </c>
      <c r="O106" s="65">
        <v>7611.7667994935518</v>
      </c>
      <c r="P106" s="65">
        <v>7941</v>
      </c>
      <c r="Q106" s="65">
        <v>8630.9786760415191</v>
      </c>
      <c r="R106" s="65">
        <v>8630.9786760415191</v>
      </c>
      <c r="S106" s="65">
        <v>8967.1990144193842</v>
      </c>
    </row>
    <row r="107" spans="1:19">
      <c r="B107" s="15" t="s">
        <v>118</v>
      </c>
      <c r="C107" s="66">
        <v>3450.6544112389929</v>
      </c>
      <c r="D107" s="66">
        <v>3428.3999999999996</v>
      </c>
      <c r="E107" s="66">
        <v>3731.8914310525688</v>
      </c>
      <c r="F107" s="66">
        <v>3641.7680068000936</v>
      </c>
      <c r="G107" s="66">
        <v>3103.5209316931978</v>
      </c>
      <c r="H107" s="66">
        <v>3103.5209316931978</v>
      </c>
      <c r="I107" s="66">
        <v>3048.6413433873063</v>
      </c>
      <c r="J107" s="66">
        <v>3081.2661261380372</v>
      </c>
      <c r="K107" s="66">
        <v>2823.9219191896382</v>
      </c>
      <c r="L107" s="66">
        <v>3553.5472542701309</v>
      </c>
      <c r="M107" s="66">
        <v>3553.5472542701309</v>
      </c>
      <c r="N107" s="66">
        <v>3442.1246171798944</v>
      </c>
      <c r="O107" s="66">
        <f>O106-O108</f>
        <v>3871.6407891955128</v>
      </c>
      <c r="P107" s="66">
        <f>P106-P108</f>
        <v>4802</v>
      </c>
      <c r="Q107" s="66">
        <f>Q106-Q108</f>
        <v>4879.2588301684309</v>
      </c>
      <c r="R107" s="66">
        <f>R106-R108</f>
        <v>4879.2588301684309</v>
      </c>
      <c r="S107" s="66">
        <v>5464.8684510140138</v>
      </c>
    </row>
    <row r="108" spans="1:19">
      <c r="B108" s="15" t="s">
        <v>119</v>
      </c>
      <c r="C108" s="66">
        <v>1839.5</v>
      </c>
      <c r="D108" s="66">
        <v>1879</v>
      </c>
      <c r="E108" s="66">
        <v>1867</v>
      </c>
      <c r="F108" s="66">
        <v>1997</v>
      </c>
      <c r="G108" s="66">
        <v>2064.1050693547927</v>
      </c>
      <c r="H108" s="66">
        <v>2064.1050693547927</v>
      </c>
      <c r="I108" s="66">
        <v>2159.0524</v>
      </c>
      <c r="J108" s="66">
        <v>2147.0147258556453</v>
      </c>
      <c r="K108" s="66">
        <v>2209.539868731732</v>
      </c>
      <c r="L108" s="66">
        <v>2336.5134667049524</v>
      </c>
      <c r="M108" s="66">
        <v>2336.5134667049524</v>
      </c>
      <c r="N108" s="66">
        <v>3852.1075087189943</v>
      </c>
      <c r="O108" s="66">
        <v>3740.1260102980391</v>
      </c>
      <c r="P108" s="66">
        <v>3139</v>
      </c>
      <c r="Q108" s="66">
        <v>3751.7198458730882</v>
      </c>
      <c r="R108" s="66">
        <f>+Q108</f>
        <v>3751.7198458730882</v>
      </c>
      <c r="S108" s="66">
        <v>3502.3305634053704</v>
      </c>
    </row>
    <row r="109" spans="1:19">
      <c r="B109" s="15" t="s">
        <v>120</v>
      </c>
      <c r="C109" s="66">
        <v>293.19276000000002</v>
      </c>
      <c r="D109" s="66">
        <v>307.05068</v>
      </c>
      <c r="E109" s="66">
        <v>303.65290999999996</v>
      </c>
      <c r="F109" s="66">
        <v>318.04854999999998</v>
      </c>
      <c r="G109" s="66">
        <v>365.89843000000002</v>
      </c>
      <c r="H109" s="66">
        <v>365.89843000000002</v>
      </c>
      <c r="I109" s="66">
        <v>367.71035000000001</v>
      </c>
      <c r="J109" s="66">
        <v>375.85249999999996</v>
      </c>
      <c r="K109" s="66">
        <v>361.34902</v>
      </c>
      <c r="L109" s="66">
        <v>353.45042000000001</v>
      </c>
      <c r="M109" s="66">
        <v>353.45042000000001</v>
      </c>
      <c r="N109" s="66">
        <v>1211.963455950721</v>
      </c>
      <c r="O109" s="66">
        <v>1270.2133742930394</v>
      </c>
      <c r="P109" s="66">
        <v>1270</v>
      </c>
      <c r="Q109" s="66">
        <v>1375.9070226121869</v>
      </c>
      <c r="R109" s="66">
        <f>+Q109</f>
        <v>1375.9070226121869</v>
      </c>
      <c r="S109" s="66">
        <v>1274.4090784622836</v>
      </c>
    </row>
    <row r="110" spans="1:19">
      <c r="B110" s="15"/>
      <c r="C110" s="66"/>
      <c r="D110" s="66"/>
      <c r="E110" s="66"/>
      <c r="F110" s="66"/>
      <c r="G110" s="66"/>
      <c r="H110" s="66"/>
      <c r="I110" s="66"/>
      <c r="J110" s="66"/>
      <c r="K110" s="66"/>
      <c r="L110" s="66"/>
      <c r="M110" s="66"/>
      <c r="N110" s="66"/>
      <c r="O110" s="66"/>
      <c r="P110" s="66"/>
      <c r="Q110" s="66"/>
      <c r="R110" s="66"/>
      <c r="S110" s="66"/>
    </row>
    <row r="111" spans="1:19">
      <c r="A111" s="14" t="s">
        <v>121</v>
      </c>
      <c r="B111" s="52"/>
      <c r="C111" s="65">
        <v>1108.6935326683329</v>
      </c>
      <c r="D111" s="65">
        <v>1106.6479763301709</v>
      </c>
      <c r="E111" s="65">
        <v>1196.6571083154956</v>
      </c>
      <c r="F111" s="65">
        <v>1364.7857334035705</v>
      </c>
      <c r="G111" s="65">
        <v>1097.2533961789522</v>
      </c>
      <c r="H111" s="65">
        <v>1097.2533961789522</v>
      </c>
      <c r="I111" s="65">
        <v>1108.1490781506734</v>
      </c>
      <c r="J111" s="65">
        <v>1247.3764422749123</v>
      </c>
      <c r="K111" s="65">
        <v>1247.1424697169221</v>
      </c>
      <c r="L111" s="65">
        <v>774.20887000286154</v>
      </c>
      <c r="M111" s="65">
        <v>774.20887000286154</v>
      </c>
      <c r="N111" s="65">
        <v>1244.1358956254633</v>
      </c>
      <c r="O111" s="65">
        <v>1124.604416383648</v>
      </c>
      <c r="P111" s="65">
        <v>886.39148974268414</v>
      </c>
      <c r="Q111" s="65">
        <v>1394.9931211351616</v>
      </c>
      <c r="R111" s="65">
        <v>1394.9931211351616</v>
      </c>
      <c r="S111" s="65">
        <v>1748.6413013706829</v>
      </c>
    </row>
    <row r="112" spans="1:19">
      <c r="B112" s="15" t="s">
        <v>118</v>
      </c>
      <c r="C112" s="66">
        <v>573.69353266833286</v>
      </c>
      <c r="D112" s="66">
        <v>624.5</v>
      </c>
      <c r="E112" s="66">
        <v>859.65710831549563</v>
      </c>
      <c r="F112" s="66">
        <v>917.78573340357048</v>
      </c>
      <c r="G112" s="66">
        <v>515.64658956440212</v>
      </c>
      <c r="H112" s="66">
        <v>515.64658956440212</v>
      </c>
      <c r="I112" s="66">
        <v>505.11707815067336</v>
      </c>
      <c r="J112" s="66">
        <v>662.96945794162195</v>
      </c>
      <c r="K112" s="66">
        <v>669.63671614327563</v>
      </c>
      <c r="L112" s="66">
        <v>348.31246426621328</v>
      </c>
      <c r="M112" s="66">
        <v>348.31246426621328</v>
      </c>
      <c r="N112" s="66">
        <v>870.32782030166834</v>
      </c>
      <c r="O112" s="66">
        <f>O111-O113</f>
        <v>620.36307548657396</v>
      </c>
      <c r="P112" s="66">
        <f>P111-P113</f>
        <v>424.39148974268414</v>
      </c>
      <c r="Q112" s="66">
        <v>893.49695473586428</v>
      </c>
      <c r="R112" s="66">
        <f>+Q112</f>
        <v>893.49695473586428</v>
      </c>
      <c r="S112" s="66">
        <v>1377</v>
      </c>
    </row>
    <row r="113" spans="1:19">
      <c r="B113" s="15" t="s">
        <v>119</v>
      </c>
      <c r="C113" s="66">
        <v>535</v>
      </c>
      <c r="D113" s="66">
        <v>482</v>
      </c>
      <c r="E113" s="66">
        <v>337</v>
      </c>
      <c r="F113" s="66">
        <v>447</v>
      </c>
      <c r="G113" s="66">
        <v>581.60680661455012</v>
      </c>
      <c r="H113" s="66">
        <v>581.60680661455012</v>
      </c>
      <c r="I113" s="66">
        <v>603.03200000000004</v>
      </c>
      <c r="J113" s="66">
        <v>584.40698433329032</v>
      </c>
      <c r="K113" s="66">
        <v>577.50575357364642</v>
      </c>
      <c r="L113" s="66">
        <v>425.89640573664576</v>
      </c>
      <c r="M113" s="66">
        <v>425.89640573664576</v>
      </c>
      <c r="N113" s="66">
        <v>373.80807532379492</v>
      </c>
      <c r="O113" s="66">
        <v>504.241340897074</v>
      </c>
      <c r="P113" s="66">
        <v>462</v>
      </c>
      <c r="Q113" s="66">
        <v>501.49616671929607</v>
      </c>
      <c r="R113" s="66">
        <f>+Q113</f>
        <v>501.49616671929607</v>
      </c>
      <c r="S113" s="66">
        <v>372</v>
      </c>
    </row>
    <row r="114" spans="1:19">
      <c r="A114" s="11"/>
      <c r="B114" s="3"/>
      <c r="Q114" s="38"/>
      <c r="R114" s="38"/>
      <c r="S114" s="38"/>
    </row>
    <row r="115" spans="1:19">
      <c r="A115" s="14" t="s">
        <v>457</v>
      </c>
      <c r="B115" s="52"/>
      <c r="C115" s="65">
        <v>4181.4608785706596</v>
      </c>
      <c r="D115" s="65">
        <v>4200.8166477720888</v>
      </c>
      <c r="E115" s="65">
        <v>4402.2343227370729</v>
      </c>
      <c r="F115" s="65">
        <v>4273.9822733965239</v>
      </c>
      <c r="G115" s="65">
        <v>4070.6601770793404</v>
      </c>
      <c r="H115" s="65">
        <v>4070.6601770793404</v>
      </c>
      <c r="I115" s="65">
        <v>4099.5446652366327</v>
      </c>
      <c r="J115" s="65">
        <v>3980.9044097187707</v>
      </c>
      <c r="K115" s="65">
        <v>3786.3193182044474</v>
      </c>
      <c r="L115" s="65">
        <v>5115.8917520731929</v>
      </c>
      <c r="M115" s="65">
        <v>5115.8917520731929</v>
      </c>
      <c r="N115" s="65">
        <v>6050.0962302734251</v>
      </c>
      <c r="O115" s="65">
        <v>6487.1623831099041</v>
      </c>
      <c r="P115" s="65">
        <v>7055</v>
      </c>
      <c r="Q115" s="65">
        <v>7235.9855549063577</v>
      </c>
      <c r="R115" s="65">
        <v>7235.9855549063577</v>
      </c>
      <c r="S115" s="65">
        <v>7218.5577130487009</v>
      </c>
    </row>
    <row r="116" spans="1:19">
      <c r="B116" s="15" t="s">
        <v>118</v>
      </c>
      <c r="C116" s="66">
        <v>2876.96087857066</v>
      </c>
      <c r="D116" s="66">
        <v>2803.8999999999996</v>
      </c>
      <c r="E116" s="66">
        <v>2872.2343227370729</v>
      </c>
      <c r="F116" s="66">
        <v>2723.9822733965229</v>
      </c>
      <c r="G116" s="66">
        <v>2587.8743421287954</v>
      </c>
      <c r="H116" s="66">
        <v>2587.8743421287954</v>
      </c>
      <c r="I116" s="66">
        <v>2543.5242652366328</v>
      </c>
      <c r="J116" s="66">
        <v>2418.2966681964153</v>
      </c>
      <c r="K116" s="66">
        <v>2154.2852030463628</v>
      </c>
      <c r="L116" s="66">
        <v>3205.2347900039176</v>
      </c>
      <c r="M116" s="66">
        <v>3205.2347900039176</v>
      </c>
      <c r="N116" s="66">
        <v>2571.7967968782259</v>
      </c>
      <c r="O116" s="66">
        <f>O107-O112</f>
        <v>3251.2777137089388</v>
      </c>
      <c r="P116" s="66">
        <f>P107-P112</f>
        <v>4377.6085102573161</v>
      </c>
      <c r="Q116" s="66">
        <f>Q107-Q112</f>
        <v>3985.7618754325667</v>
      </c>
      <c r="R116" s="66">
        <f>R107-R112</f>
        <v>3985.7618754325667</v>
      </c>
      <c r="S116" s="66">
        <v>4087.8684510140138</v>
      </c>
    </row>
    <row r="117" spans="1:19">
      <c r="B117" s="15" t="s">
        <v>119</v>
      </c>
      <c r="C117" s="66">
        <v>1304.5</v>
      </c>
      <c r="D117" s="66">
        <v>1397</v>
      </c>
      <c r="E117" s="66">
        <v>1530</v>
      </c>
      <c r="F117" s="66">
        <v>1550</v>
      </c>
      <c r="G117" s="66">
        <v>1482.4982627402426</v>
      </c>
      <c r="H117" s="66">
        <v>1482.4982627402426</v>
      </c>
      <c r="I117" s="66">
        <v>1556.0203999999999</v>
      </c>
      <c r="J117" s="66">
        <v>1562.6077415223549</v>
      </c>
      <c r="K117" s="66">
        <v>1632.0341151580856</v>
      </c>
      <c r="L117" s="66">
        <v>1910.6170609683068</v>
      </c>
      <c r="M117" s="66">
        <v>1910.6170609683068</v>
      </c>
      <c r="N117" s="66">
        <v>3478.2994333951992</v>
      </c>
      <c r="O117" s="66">
        <f>O108-O113</f>
        <v>3235.8846694009653</v>
      </c>
      <c r="P117" s="66">
        <v>2677</v>
      </c>
      <c r="Q117" s="66">
        <f>Q108-Q113</f>
        <v>3250.2236791537921</v>
      </c>
      <c r="R117" s="66">
        <f>R108-R113</f>
        <v>3250.2236791537921</v>
      </c>
      <c r="S117" s="66">
        <v>3130.9504514869304</v>
      </c>
    </row>
    <row r="119" spans="1:19">
      <c r="A119" s="9" t="s">
        <v>122</v>
      </c>
      <c r="B119" s="78"/>
      <c r="C119" s="78"/>
      <c r="D119" s="78"/>
      <c r="E119" s="78"/>
      <c r="F119" s="78"/>
      <c r="G119" s="78"/>
      <c r="H119" s="78"/>
      <c r="I119" s="78"/>
      <c r="J119" s="78"/>
      <c r="K119" s="78"/>
      <c r="L119" s="78"/>
      <c r="M119" s="78"/>
      <c r="N119" s="78"/>
      <c r="O119" s="78"/>
      <c r="P119" s="78"/>
      <c r="Q119" s="78"/>
      <c r="R119" s="78"/>
      <c r="S119" s="78"/>
    </row>
    <row r="120" spans="1:19">
      <c r="B120" s="79"/>
      <c r="C120" s="79"/>
      <c r="D120" s="79"/>
      <c r="E120" s="79"/>
      <c r="F120" s="79"/>
      <c r="G120" s="79"/>
      <c r="H120" s="79"/>
      <c r="I120" s="79"/>
      <c r="J120" s="79"/>
      <c r="K120" s="79"/>
      <c r="L120" s="79"/>
      <c r="M120" s="79"/>
      <c r="N120" s="79"/>
      <c r="O120" s="79"/>
      <c r="P120" s="79"/>
    </row>
    <row r="121" spans="1:19">
      <c r="A121" s="3" t="s">
        <v>123</v>
      </c>
      <c r="B121" s="69"/>
      <c r="C121" s="77">
        <v>4624.473325375443</v>
      </c>
      <c r="D121" s="77">
        <v>1095.9150725751899</v>
      </c>
      <c r="E121" s="77">
        <v>1105.54469624583</v>
      </c>
      <c r="F121" s="77">
        <v>1094.6292803098399</v>
      </c>
      <c r="G121" s="77">
        <v>1129.6469923697741</v>
      </c>
      <c r="H121" s="77">
        <v>4361.6705284531745</v>
      </c>
      <c r="I121" s="77">
        <v>1079.6516960446711</v>
      </c>
      <c r="J121" s="77">
        <v>1095.2439577135215</v>
      </c>
      <c r="K121" s="77">
        <v>1087.4808266316438</v>
      </c>
      <c r="L121" s="77">
        <v>1102.1143304452885</v>
      </c>
      <c r="M121" s="77">
        <v>4364.4908108351265</v>
      </c>
      <c r="N121" s="77">
        <v>1131.3291535687208</v>
      </c>
      <c r="O121" s="77">
        <v>1135.7219161729677</v>
      </c>
      <c r="P121" s="77">
        <v>1176.8815903493899</v>
      </c>
      <c r="Q121" s="77">
        <v>1227.8771833664155</v>
      </c>
      <c r="R121" s="77">
        <v>4641.4836808762902</v>
      </c>
      <c r="S121" s="77">
        <v>1172.200209772684</v>
      </c>
    </row>
    <row r="122" spans="1:19">
      <c r="A122" s="3" t="s">
        <v>124</v>
      </c>
      <c r="B122" s="69"/>
      <c r="C122" s="77">
        <v>1567.302132492375</v>
      </c>
      <c r="D122" s="77">
        <v>395.29386156732431</v>
      </c>
      <c r="E122" s="77">
        <v>382.19635098532439</v>
      </c>
      <c r="F122" s="77">
        <v>400.15891384292701</v>
      </c>
      <c r="G122" s="77">
        <v>404.51124459730067</v>
      </c>
      <c r="H122" s="77">
        <v>1564.803527468812</v>
      </c>
      <c r="I122" s="77">
        <v>393.05515235460365</v>
      </c>
      <c r="J122" s="77">
        <v>389.67071956961394</v>
      </c>
      <c r="K122" s="77">
        <v>398.95137734326306</v>
      </c>
      <c r="L122" s="77">
        <v>483.23242981987102</v>
      </c>
      <c r="M122" s="77">
        <v>1664.90967908735</v>
      </c>
      <c r="N122" s="77">
        <v>438.97957613713538</v>
      </c>
      <c r="O122" s="77">
        <v>402.544263525183</v>
      </c>
      <c r="P122" s="77">
        <v>470.36990468948824</v>
      </c>
      <c r="Q122" s="77">
        <v>484.06817183478688</v>
      </c>
      <c r="R122" s="77">
        <v>1788.166311610318</v>
      </c>
      <c r="S122" s="77">
        <v>447.87099999999998</v>
      </c>
    </row>
    <row r="123" spans="1:19">
      <c r="A123" s="3" t="s">
        <v>125</v>
      </c>
      <c r="B123" s="69"/>
      <c r="C123" s="77">
        <v>767.78194443462064</v>
      </c>
      <c r="D123" s="77">
        <v>113.16133918990221</v>
      </c>
      <c r="E123" s="77">
        <v>173.52121299240085</v>
      </c>
      <c r="F123" s="77">
        <v>183.46175312761736</v>
      </c>
      <c r="G123" s="77">
        <v>273.77128653511204</v>
      </c>
      <c r="H123" s="77">
        <v>737.84607754618366</v>
      </c>
      <c r="I123" s="77">
        <v>111.575703921697</v>
      </c>
      <c r="J123" s="77">
        <v>155.16146710383063</v>
      </c>
      <c r="K123" s="77">
        <v>185.51714395603122</v>
      </c>
      <c r="L123" s="77">
        <v>284.96087094942328</v>
      </c>
      <c r="M123" s="77">
        <v>737.21518593098165</v>
      </c>
      <c r="N123" s="77">
        <v>125.07771755126896</v>
      </c>
      <c r="O123" s="77">
        <v>177.21860501857182</v>
      </c>
      <c r="P123" s="77">
        <v>190.57164354956205</v>
      </c>
      <c r="Q123" s="77">
        <v>309.59855473666124</v>
      </c>
      <c r="R123" s="77">
        <v>802.46652085606354</v>
      </c>
      <c r="S123" s="77">
        <v>128.6902044021148</v>
      </c>
    </row>
    <row r="124" spans="1:19">
      <c r="A124" s="3" t="s">
        <v>454</v>
      </c>
      <c r="C124" s="77">
        <v>4276.468012794292</v>
      </c>
      <c r="D124" s="77">
        <v>4273.0144730190677</v>
      </c>
      <c r="E124" s="77">
        <v>4438.1305916165411</v>
      </c>
      <c r="F124" s="77">
        <v>4459.8476715370844</v>
      </c>
      <c r="G124" s="77">
        <v>4011.4967441830941</v>
      </c>
      <c r="H124" s="77">
        <v>4011.4967441830941</v>
      </c>
      <c r="I124" s="77">
        <v>4034.3719028826513</v>
      </c>
      <c r="J124" s="77">
        <v>4076.1076767777104</v>
      </c>
      <c r="K124" s="77">
        <v>3902.2259244695501</v>
      </c>
      <c r="L124" s="77">
        <v>4772.0271536276505</v>
      </c>
      <c r="M124" s="77">
        <v>4772.0271536276505</v>
      </c>
      <c r="N124" s="77">
        <v>5909.123106104571</v>
      </c>
      <c r="O124" s="77">
        <v>6244.3626289684744</v>
      </c>
      <c r="P124" s="77">
        <v>6564.3973534716588</v>
      </c>
      <c r="Q124" s="77">
        <v>7149.0656338742619</v>
      </c>
      <c r="R124" s="77">
        <f>+Q124</f>
        <v>7149.0656338742619</v>
      </c>
      <c r="S124" s="77">
        <v>7585.4354948538967</v>
      </c>
    </row>
    <row r="125" spans="1:19">
      <c r="A125" s="3" t="s">
        <v>121</v>
      </c>
      <c r="C125" s="77">
        <v>911.97533083200221</v>
      </c>
      <c r="D125" s="77">
        <v>895.97330282469591</v>
      </c>
      <c r="E125" s="77">
        <v>995.88929412088123</v>
      </c>
      <c r="F125" s="77">
        <v>1158.634014382093</v>
      </c>
      <c r="G125" s="77">
        <v>852.07021734207842</v>
      </c>
      <c r="H125" s="77">
        <v>852.07021734207842</v>
      </c>
      <c r="I125" s="77">
        <v>860.0819138445014</v>
      </c>
      <c r="J125" s="77">
        <v>991.90875777233509</v>
      </c>
      <c r="K125" s="77">
        <v>1015.364611999818</v>
      </c>
      <c r="L125" s="77">
        <v>574.78507443746457</v>
      </c>
      <c r="M125" s="77">
        <v>574.78507443746457</v>
      </c>
      <c r="N125" s="77">
        <v>1058.1962855291638</v>
      </c>
      <c r="O125" s="77">
        <v>929.53562629298904</v>
      </c>
      <c r="P125" s="77">
        <v>699.42542374517598</v>
      </c>
      <c r="Q125" s="77">
        <v>1176.9931649217149</v>
      </c>
      <c r="R125" s="77">
        <f t="shared" ref="R125" si="0">+Q125</f>
        <v>1176.9931649217149</v>
      </c>
      <c r="S125" s="77">
        <v>1582.4192456914514</v>
      </c>
    </row>
    <row r="126" spans="1:19">
      <c r="A126" s="3" t="s">
        <v>457</v>
      </c>
      <c r="C126" s="77">
        <v>3364.4926819622897</v>
      </c>
      <c r="D126" s="77">
        <v>3173</v>
      </c>
      <c r="E126" s="77">
        <v>3442.2412974956596</v>
      </c>
      <c r="F126" s="77">
        <v>3301.2136571549913</v>
      </c>
      <c r="G126" s="77">
        <v>3159.4265268410154</v>
      </c>
      <c r="H126" s="77">
        <v>3159.4265268410154</v>
      </c>
      <c r="I126" s="77">
        <v>3174.28998903815</v>
      </c>
      <c r="J126" s="77">
        <v>3084.1989190053755</v>
      </c>
      <c r="K126" s="77">
        <v>2886.8613124697322</v>
      </c>
      <c r="L126" s="77">
        <v>4197.2420791901859</v>
      </c>
      <c r="M126" s="77">
        <v>4197.2420791901859</v>
      </c>
      <c r="N126" s="77">
        <v>4850.926820575407</v>
      </c>
      <c r="O126" s="77">
        <v>5314.8270026754853</v>
      </c>
      <c r="P126" s="77">
        <v>5864.9719297264828</v>
      </c>
      <c r="Q126" s="77">
        <v>5972.0724689525468</v>
      </c>
      <c r="R126" s="77">
        <f>+Q126</f>
        <v>5972.0724689525468</v>
      </c>
      <c r="S126" s="77">
        <v>6003.0162491624451</v>
      </c>
    </row>
    <row r="128" spans="1:19">
      <c r="A128" s="21" t="s">
        <v>126</v>
      </c>
      <c r="C128" s="123"/>
      <c r="D128" s="123"/>
      <c r="E128" s="123"/>
      <c r="F128" s="123"/>
      <c r="G128" s="123"/>
      <c r="H128" s="123"/>
      <c r="I128" s="123"/>
      <c r="J128" s="123"/>
      <c r="K128" s="123"/>
      <c r="L128" s="123"/>
      <c r="M128" s="123"/>
      <c r="N128" s="123"/>
      <c r="O128" s="123"/>
      <c r="P128" s="123"/>
      <c r="S128" s="5"/>
    </row>
    <row r="129" spans="2:16">
      <c r="B129" s="147" t="s">
        <v>127</v>
      </c>
    </row>
    <row r="130" spans="2:16">
      <c r="B130" s="3" t="s">
        <v>478</v>
      </c>
    </row>
    <row r="131" spans="2:16">
      <c r="B131" s="21" t="s">
        <v>129</v>
      </c>
      <c r="C131" s="47"/>
      <c r="D131" s="47"/>
      <c r="E131" s="47"/>
      <c r="F131" s="47"/>
      <c r="G131" s="47"/>
      <c r="H131" s="47"/>
      <c r="I131" s="47"/>
      <c r="J131" s="47"/>
      <c r="K131" s="47"/>
      <c r="L131" s="47"/>
      <c r="M131" s="47"/>
      <c r="N131" s="47"/>
      <c r="O131" s="47"/>
      <c r="P131" s="47"/>
    </row>
    <row r="132" spans="2:16">
      <c r="B132" s="21" t="s">
        <v>347</v>
      </c>
      <c r="C132" s="47"/>
      <c r="D132" s="47"/>
      <c r="E132" s="47"/>
      <c r="F132" s="47"/>
      <c r="G132" s="47"/>
      <c r="H132" s="47"/>
      <c r="I132" s="47"/>
      <c r="J132" s="47"/>
      <c r="K132" s="47"/>
      <c r="L132" s="47"/>
      <c r="M132" s="47"/>
      <c r="N132" s="47"/>
      <c r="O132" s="47"/>
      <c r="P132" s="47"/>
    </row>
    <row r="133" spans="2:16">
      <c r="B133" s="21" t="s">
        <v>429</v>
      </c>
      <c r="C133" s="47"/>
      <c r="D133" s="47"/>
      <c r="E133" s="47"/>
      <c r="F133" s="47"/>
      <c r="G133" s="47"/>
      <c r="H133" s="47"/>
      <c r="I133" s="47"/>
      <c r="J133" s="47"/>
      <c r="K133" s="47"/>
      <c r="L133" s="47"/>
      <c r="M133" s="47"/>
      <c r="N133" s="47"/>
      <c r="O133" s="47"/>
      <c r="P133" s="47"/>
    </row>
    <row r="134" spans="2:16" ht="15">
      <c r="B134" s="223" t="s">
        <v>479</v>
      </c>
      <c r="C134" s="123"/>
      <c r="D134" s="123"/>
      <c r="E134" s="123"/>
      <c r="F134" s="123"/>
      <c r="G134" s="123"/>
      <c r="H134" s="123"/>
      <c r="I134" s="123"/>
      <c r="J134" s="123"/>
      <c r="K134" s="123"/>
      <c r="L134" s="123"/>
      <c r="M134" s="123"/>
      <c r="N134" s="123"/>
      <c r="O134" s="123"/>
      <c r="P134" s="123"/>
    </row>
    <row r="135" spans="2:16" ht="15">
      <c r="B135" s="110" t="s">
        <v>131</v>
      </c>
    </row>
    <row r="136" spans="2:16">
      <c r="B136" s="27" t="s">
        <v>130</v>
      </c>
    </row>
  </sheetData>
  <hyperlinks>
    <hyperlink ref="A1" display="Back to index" xr:uid="{00000000-0004-0000-0100-000000000000}"/>
    <hyperlink ref="B135"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127"/>
  <sheetViews>
    <sheetView zoomScaleNormal="100" zoomScaleSheetLayoutView="80" workbookViewId="0">
      <pane xSplit="2" ySplit="1" topLeftCell="L87" activePane="bottomRight" state="frozen"/>
      <selection pane="topRight" activeCell="C1" sqref="C1"/>
      <selection pane="bottomLeft" activeCell="A2" sqref="A2"/>
      <selection pane="bottomRight" activeCell="T119" sqref="T119"/>
    </sheetView>
  </sheetViews>
  <sheetFormatPr defaultColWidth="9.140625" defaultRowHeight="12.75"/>
  <cols>
    <col min="1" max="1" width="3.85546875" style="3" customWidth="1"/>
    <col min="2" max="2" width="39.42578125" style="17" customWidth="1"/>
    <col min="3" max="13" width="9.140625" style="17" customWidth="1"/>
    <col min="14" max="16" width="9.140625" style="17"/>
    <col min="17" max="17" width="10" style="3" bestFit="1" customWidth="1"/>
    <col min="18" max="19" width="9.140625" style="3"/>
    <col min="20" max="20" width="94" style="383" bestFit="1" customWidth="1"/>
    <col min="21" max="21" width="28.140625" style="383" bestFit="1" customWidth="1"/>
    <col min="22" max="37" width="9.140625" style="383"/>
    <col min="38" max="16384" width="9.140625" style="3"/>
  </cols>
  <sheetData>
    <row r="1" spans="1:37" s="2" customFormat="1">
      <c r="A1" s="1" t="s">
        <v>20</v>
      </c>
      <c r="B1" s="53"/>
      <c r="C1" s="53" t="s">
        <v>21</v>
      </c>
      <c r="D1" s="53" t="s">
        <v>22</v>
      </c>
      <c r="E1" s="53" t="s">
        <v>23</v>
      </c>
      <c r="F1" s="53" t="s">
        <v>24</v>
      </c>
      <c r="G1" s="53" t="s">
        <v>25</v>
      </c>
      <c r="H1" s="53" t="s">
        <v>26</v>
      </c>
      <c r="I1" s="53" t="s">
        <v>27</v>
      </c>
      <c r="J1" s="53" t="s">
        <v>28</v>
      </c>
      <c r="K1" s="53" t="s">
        <v>29</v>
      </c>
      <c r="L1" s="53" t="s">
        <v>30</v>
      </c>
      <c r="M1" s="53" t="s">
        <v>31</v>
      </c>
      <c r="N1" s="53" t="s">
        <v>32</v>
      </c>
      <c r="O1" s="53" t="s">
        <v>343</v>
      </c>
      <c r="P1" s="53" t="s">
        <v>417</v>
      </c>
      <c r="Q1" s="53" t="s">
        <v>438</v>
      </c>
      <c r="R1" s="53" t="s">
        <v>439</v>
      </c>
      <c r="S1" s="53" t="s">
        <v>484</v>
      </c>
      <c r="T1" s="450"/>
      <c r="U1" s="383"/>
      <c r="V1" s="383"/>
      <c r="W1" s="383"/>
      <c r="X1" s="383"/>
      <c r="Y1" s="383"/>
      <c r="Z1" s="383"/>
      <c r="AA1" s="383"/>
      <c r="AB1" s="383"/>
      <c r="AC1" s="383"/>
      <c r="AD1" s="383"/>
      <c r="AE1" s="383"/>
      <c r="AF1" s="383"/>
      <c r="AG1" s="383"/>
      <c r="AH1" s="383"/>
      <c r="AI1" s="383"/>
      <c r="AJ1" s="383"/>
      <c r="AK1" s="383"/>
    </row>
    <row r="2" spans="1:37" s="28" customFormat="1">
      <c r="A2" s="9" t="s">
        <v>33</v>
      </c>
      <c r="B2" s="78"/>
      <c r="C2" s="78"/>
      <c r="D2" s="78"/>
      <c r="E2" s="78"/>
      <c r="F2" s="78"/>
      <c r="G2" s="78"/>
      <c r="H2" s="78"/>
      <c r="I2" s="78"/>
      <c r="J2" s="78"/>
      <c r="K2" s="78"/>
      <c r="L2" s="78"/>
      <c r="M2" s="78"/>
      <c r="N2" s="78"/>
      <c r="O2" s="78"/>
      <c r="P2" s="78"/>
      <c r="Q2" s="78"/>
      <c r="R2" s="78"/>
      <c r="S2" s="78"/>
      <c r="T2" s="384"/>
      <c r="U2" s="384"/>
      <c r="V2" s="384"/>
      <c r="W2" s="384"/>
      <c r="X2" s="384"/>
      <c r="Y2" s="384"/>
      <c r="Z2" s="384"/>
      <c r="AA2" s="384"/>
      <c r="AB2" s="384"/>
      <c r="AC2" s="384"/>
      <c r="AD2" s="384"/>
      <c r="AE2" s="384"/>
      <c r="AF2" s="384"/>
      <c r="AG2" s="384"/>
      <c r="AH2" s="384"/>
      <c r="AI2" s="384"/>
      <c r="AJ2" s="384"/>
      <c r="AK2" s="384"/>
    </row>
    <row r="3" spans="1:37" s="2" customFormat="1">
      <c r="B3" s="2" t="s">
        <v>34</v>
      </c>
      <c r="C3" s="18">
        <v>2343.566941138024</v>
      </c>
      <c r="D3" s="18">
        <v>562.93849169436658</v>
      </c>
      <c r="E3" s="18">
        <v>556.8698472436098</v>
      </c>
      <c r="F3" s="18">
        <v>574.51142228852041</v>
      </c>
      <c r="G3" s="18">
        <v>587.12644840708788</v>
      </c>
      <c r="H3" s="18">
        <v>2281.4462096335856</v>
      </c>
      <c r="I3" s="18">
        <v>564.57507235828382</v>
      </c>
      <c r="J3" s="18">
        <v>562.97579972425592</v>
      </c>
      <c r="K3" s="18">
        <v>561.68571465497462</v>
      </c>
      <c r="L3" s="18">
        <v>559.38593604017808</v>
      </c>
      <c r="M3" s="18">
        <v>2248.6225227776968</v>
      </c>
      <c r="N3" s="18">
        <v>530.59309933198608</v>
      </c>
      <c r="O3" s="18">
        <v>518.77719926033603</v>
      </c>
      <c r="P3" s="18">
        <v>551.55854466381493</v>
      </c>
      <c r="Q3" s="18">
        <v>579.132102974433</v>
      </c>
      <c r="R3" s="18">
        <v>2149.88166493169</v>
      </c>
      <c r="S3" s="18">
        <v>556.06119465405504</v>
      </c>
      <c r="T3" s="383"/>
      <c r="U3" s="383"/>
      <c r="V3" s="383"/>
      <c r="W3" s="383"/>
      <c r="X3" s="383"/>
      <c r="Y3" s="383"/>
      <c r="Z3" s="383"/>
      <c r="AA3" s="383"/>
      <c r="AB3" s="383"/>
      <c r="AC3" s="383"/>
      <c r="AD3" s="383"/>
      <c r="AE3" s="383"/>
      <c r="AF3" s="383"/>
      <c r="AG3" s="383"/>
      <c r="AH3" s="383"/>
      <c r="AI3" s="383"/>
      <c r="AJ3" s="383"/>
      <c r="AK3" s="383"/>
    </row>
    <row r="4" spans="1:37" s="29" customFormat="1" ht="11.25">
      <c r="B4" s="29" t="s">
        <v>35</v>
      </c>
      <c r="C4" s="165">
        <v>2165.69001112263</v>
      </c>
      <c r="D4" s="165">
        <v>520.37630131146204</v>
      </c>
      <c r="E4" s="165">
        <v>513.72349789961004</v>
      </c>
      <c r="F4" s="165">
        <v>529.755364637409</v>
      </c>
      <c r="G4" s="165">
        <v>539.92056776210006</v>
      </c>
      <c r="H4" s="165">
        <v>2103.7757316105799</v>
      </c>
      <c r="I4" s="165">
        <v>521.4277173255</v>
      </c>
      <c r="J4" s="165">
        <v>521.68473289907797</v>
      </c>
      <c r="K4" s="165">
        <v>518.86178663448004</v>
      </c>
      <c r="L4" s="165">
        <v>513.22427203408904</v>
      </c>
      <c r="M4" s="165">
        <v>2075.1985088931501</v>
      </c>
      <c r="N4" s="165">
        <v>490.39582870480098</v>
      </c>
      <c r="O4" s="165">
        <v>474.25079296342801</v>
      </c>
      <c r="P4" s="165">
        <v>502.04097426005239</v>
      </c>
      <c r="Q4" s="165">
        <v>524.81632149671498</v>
      </c>
      <c r="R4" s="165">
        <v>1962.3782789934201</v>
      </c>
      <c r="S4" s="165">
        <v>504.03585840893896</v>
      </c>
      <c r="T4" s="383"/>
      <c r="U4" s="385"/>
      <c r="V4" s="385"/>
      <c r="W4" s="385"/>
      <c r="X4" s="385"/>
      <c r="Y4" s="385"/>
      <c r="Z4" s="385"/>
      <c r="AA4" s="385"/>
      <c r="AB4" s="385"/>
      <c r="AC4" s="385"/>
      <c r="AD4" s="385"/>
      <c r="AE4" s="385"/>
      <c r="AF4" s="385"/>
      <c r="AG4" s="385"/>
      <c r="AH4" s="385"/>
      <c r="AI4" s="385"/>
      <c r="AJ4" s="385"/>
      <c r="AK4" s="385"/>
    </row>
    <row r="5" spans="1:37" s="2" customFormat="1">
      <c r="B5" s="2" t="s">
        <v>36</v>
      </c>
      <c r="C5" s="18">
        <v>1436.8136066869379</v>
      </c>
      <c r="D5" s="18">
        <v>379.64765730442502</v>
      </c>
      <c r="E5" s="18">
        <v>379.96610105829404</v>
      </c>
      <c r="F5" s="18">
        <v>390.59560247590002</v>
      </c>
      <c r="G5" s="18">
        <v>403.17599220399995</v>
      </c>
      <c r="H5" s="18">
        <v>1553.3853530426181</v>
      </c>
      <c r="I5" s="18">
        <v>387.30666434741596</v>
      </c>
      <c r="J5" s="18">
        <v>403.05020711866501</v>
      </c>
      <c r="K5" s="18">
        <v>394.54520183222905</v>
      </c>
      <c r="L5" s="18">
        <v>382.99306701582299</v>
      </c>
      <c r="M5" s="18">
        <v>1567.8951403141309</v>
      </c>
      <c r="N5" s="18">
        <v>477.67538960929602</v>
      </c>
      <c r="O5" s="18">
        <v>476.204593773505</v>
      </c>
      <c r="P5" s="18">
        <v>481.09371065972408</v>
      </c>
      <c r="Q5" s="18">
        <v>490.377318537804</v>
      </c>
      <c r="R5" s="18">
        <v>1928.4985074615799</v>
      </c>
      <c r="S5" s="18">
        <v>467.55354775841499</v>
      </c>
      <c r="T5" s="383"/>
      <c r="U5" s="383"/>
      <c r="V5" s="383"/>
      <c r="W5" s="383"/>
      <c r="X5" s="383"/>
      <c r="Y5" s="383"/>
      <c r="Z5" s="383"/>
      <c r="AA5" s="383"/>
      <c r="AB5" s="383"/>
      <c r="AC5" s="383"/>
      <c r="AD5" s="383"/>
      <c r="AE5" s="383"/>
      <c r="AF5" s="383"/>
      <c r="AG5" s="383"/>
      <c r="AH5" s="383"/>
      <c r="AI5" s="383"/>
      <c r="AJ5" s="383"/>
      <c r="AK5" s="383"/>
    </row>
    <row r="6" spans="1:37" s="2" customFormat="1">
      <c r="B6" s="29" t="s">
        <v>132</v>
      </c>
      <c r="C6" s="165">
        <v>924.24424250449999</v>
      </c>
      <c r="D6" s="165">
        <v>245.30741590417901</v>
      </c>
      <c r="E6" s="165">
        <v>244.57361029858799</v>
      </c>
      <c r="F6" s="165">
        <v>246.54062236013601</v>
      </c>
      <c r="G6" s="165">
        <v>252.37032095869799</v>
      </c>
      <c r="H6" s="165">
        <v>988.791969521601</v>
      </c>
      <c r="I6" s="165">
        <v>263.43468295527498</v>
      </c>
      <c r="J6" s="165">
        <v>277.081455844174</v>
      </c>
      <c r="K6" s="165">
        <v>275.81328292734202</v>
      </c>
      <c r="L6" s="165">
        <v>270.90351350753997</v>
      </c>
      <c r="M6" s="165">
        <v>1087.2329352343299</v>
      </c>
      <c r="N6" s="165">
        <v>333.50886831281099</v>
      </c>
      <c r="O6" s="165">
        <v>332.89790266694598</v>
      </c>
      <c r="P6" s="165">
        <v>339.91842907657605</v>
      </c>
      <c r="Q6" s="165">
        <v>338.32474622782803</v>
      </c>
      <c r="R6" s="165">
        <v>1340.16763954262</v>
      </c>
      <c r="S6" s="165">
        <v>332.18130378493203</v>
      </c>
      <c r="T6" s="383"/>
      <c r="U6" s="383"/>
      <c r="V6" s="383"/>
      <c r="W6" s="383"/>
      <c r="X6" s="383"/>
      <c r="Y6" s="383"/>
      <c r="Z6" s="383"/>
      <c r="AA6" s="383"/>
      <c r="AB6" s="383"/>
      <c r="AC6" s="383"/>
      <c r="AD6" s="383"/>
      <c r="AE6" s="383"/>
      <c r="AF6" s="383"/>
      <c r="AG6" s="383"/>
      <c r="AH6" s="383"/>
      <c r="AI6" s="383"/>
      <c r="AJ6" s="383"/>
      <c r="AK6" s="383"/>
    </row>
    <row r="7" spans="1:37" s="29" customFormat="1" ht="11.25">
      <c r="B7" s="29" t="s">
        <v>38</v>
      </c>
      <c r="C7" s="165">
        <v>512.56936418243799</v>
      </c>
      <c r="D7" s="165">
        <v>134.34024140024601</v>
      </c>
      <c r="E7" s="165">
        <v>135.39249075970602</v>
      </c>
      <c r="F7" s="165">
        <v>144.05498011576398</v>
      </c>
      <c r="G7" s="165">
        <v>150.80567124530199</v>
      </c>
      <c r="H7" s="165">
        <v>564.59338352101702</v>
      </c>
      <c r="I7" s="165">
        <v>123.871981392141</v>
      </c>
      <c r="J7" s="165">
        <v>125.96875127449101</v>
      </c>
      <c r="K7" s="165">
        <v>118.73191890488701</v>
      </c>
      <c r="L7" s="165">
        <v>112.089553508283</v>
      </c>
      <c r="M7" s="165">
        <v>480.66220507980097</v>
      </c>
      <c r="N7" s="165">
        <v>144.166521296485</v>
      </c>
      <c r="O7" s="165">
        <v>140.17416914529602</v>
      </c>
      <c r="P7" s="165">
        <v>141.17528158314803</v>
      </c>
      <c r="Q7" s="165">
        <v>149.159452264728</v>
      </c>
      <c r="R7" s="165">
        <v>577.34228880090393</v>
      </c>
      <c r="S7" s="165">
        <v>133.49798021873499</v>
      </c>
      <c r="T7" s="383"/>
      <c r="U7" s="385"/>
      <c r="V7" s="385"/>
      <c r="W7" s="385"/>
      <c r="X7" s="385"/>
      <c r="Y7" s="385"/>
      <c r="Z7" s="385"/>
      <c r="AA7" s="385"/>
      <c r="AB7" s="385"/>
      <c r="AC7" s="385"/>
      <c r="AD7" s="385"/>
      <c r="AE7" s="385"/>
      <c r="AF7" s="385"/>
      <c r="AG7" s="385"/>
      <c r="AH7" s="385"/>
      <c r="AI7" s="385"/>
      <c r="AJ7" s="385"/>
      <c r="AK7" s="385"/>
    </row>
    <row r="8" spans="1:37" s="2" customFormat="1">
      <c r="B8" s="3" t="s">
        <v>39</v>
      </c>
      <c r="C8" s="94">
        <v>39.343672938757997</v>
      </c>
      <c r="D8" s="94">
        <v>10.064319101144399</v>
      </c>
      <c r="E8" s="94">
        <v>9.7190850024371986</v>
      </c>
      <c r="F8" s="94">
        <v>10.049936968292601</v>
      </c>
      <c r="G8" s="94">
        <v>11.247002212472101</v>
      </c>
      <c r="H8" s="94">
        <v>41.080343284346299</v>
      </c>
      <c r="I8" s="94">
        <v>11.444116858968201</v>
      </c>
      <c r="J8" s="94">
        <v>11.7682750609551</v>
      </c>
      <c r="K8" s="94">
        <v>11.1446391924244</v>
      </c>
      <c r="L8" s="94">
        <v>10.614492385674899</v>
      </c>
      <c r="M8" s="94">
        <v>44.971523498022499</v>
      </c>
      <c r="N8" s="94">
        <v>11.297329746057926</v>
      </c>
      <c r="O8" s="94">
        <v>11.249620266849501</v>
      </c>
      <c r="P8" s="94">
        <f>P9-P5-P3</f>
        <v>13.00114215328108</v>
      </c>
      <c r="Q8" s="94">
        <f>Q9-Q5-Q3</f>
        <v>18.872823333602923</v>
      </c>
      <c r="R8" s="94">
        <f>R9-R5-R3</f>
        <v>51.207001590030359</v>
      </c>
      <c r="S8" s="94">
        <f>S9-S5-S3</f>
        <v>12.015575563469952</v>
      </c>
      <c r="T8" s="383"/>
      <c r="U8" s="383"/>
      <c r="V8" s="383"/>
      <c r="W8" s="383"/>
      <c r="X8" s="383"/>
      <c r="Y8" s="383"/>
      <c r="Z8" s="383"/>
      <c r="AA8" s="383"/>
      <c r="AB8" s="383"/>
      <c r="AC8" s="383"/>
      <c r="AD8" s="383"/>
      <c r="AE8" s="383"/>
      <c r="AF8" s="383"/>
      <c r="AG8" s="383"/>
      <c r="AH8" s="383"/>
      <c r="AI8" s="383"/>
      <c r="AJ8" s="383"/>
      <c r="AK8" s="383"/>
    </row>
    <row r="9" spans="1:37" s="2" customFormat="1">
      <c r="A9" s="2" t="s">
        <v>40</v>
      </c>
      <c r="C9" s="93">
        <v>3819.72422076372</v>
      </c>
      <c r="D9" s="93">
        <v>952.65046809993601</v>
      </c>
      <c r="E9" s="93">
        <v>946.55503330434101</v>
      </c>
      <c r="F9" s="93">
        <v>975.15696173271306</v>
      </c>
      <c r="G9" s="93">
        <v>1001.54944282356</v>
      </c>
      <c r="H9" s="93">
        <v>3875.91190596055</v>
      </c>
      <c r="I9" s="93">
        <v>963.32585356466802</v>
      </c>
      <c r="J9" s="93">
        <v>977.79428190387603</v>
      </c>
      <c r="K9" s="93">
        <v>967.37555567962806</v>
      </c>
      <c r="L9" s="93">
        <v>952.99349544167603</v>
      </c>
      <c r="M9" s="93">
        <v>3861.4891865898503</v>
      </c>
      <c r="N9" s="93">
        <v>1019.56581868734</v>
      </c>
      <c r="O9" s="93">
        <v>1006.2314133006901</v>
      </c>
      <c r="P9" s="93">
        <v>1045.6533974768201</v>
      </c>
      <c r="Q9" s="93">
        <v>1088.38224484584</v>
      </c>
      <c r="R9" s="93">
        <v>4129.5871739833001</v>
      </c>
      <c r="S9" s="93">
        <v>1035.63031797594</v>
      </c>
      <c r="T9" s="383"/>
      <c r="U9" s="383"/>
      <c r="V9" s="383"/>
      <c r="W9" s="383"/>
      <c r="X9" s="383"/>
      <c r="Y9" s="383"/>
      <c r="Z9" s="383"/>
      <c r="AA9" s="383"/>
      <c r="AB9" s="383"/>
      <c r="AC9" s="383"/>
      <c r="AD9" s="383"/>
      <c r="AE9" s="383"/>
      <c r="AF9" s="383"/>
      <c r="AG9" s="383"/>
      <c r="AH9" s="383"/>
      <c r="AI9" s="383"/>
      <c r="AJ9" s="383"/>
      <c r="AK9" s="383"/>
    </row>
    <row r="10" spans="1:37" s="2" customFormat="1">
      <c r="B10" s="49" t="s">
        <v>41</v>
      </c>
      <c r="C10" s="51">
        <v>2.6358938186013203E-2</v>
      </c>
      <c r="D10" s="51">
        <v>-9.6929317441689644E-3</v>
      </c>
      <c r="E10" s="51">
        <v>-1.2755332320161017E-2</v>
      </c>
      <c r="F10" s="51">
        <v>1.6602332414329624E-2</v>
      </c>
      <c r="G10" s="51">
        <v>2.1988910712109178E-2</v>
      </c>
      <c r="H10" s="51">
        <v>4.1654095227416921E-3</v>
      </c>
      <c r="I10" s="51">
        <v>2.8487775419530958E-2</v>
      </c>
      <c r="J10" s="51">
        <v>5.7322156293883486E-2</v>
      </c>
      <c r="K10" s="51">
        <v>3.7520346780488989E-2</v>
      </c>
      <c r="L10" s="51">
        <v>1.8176582640029748E-2</v>
      </c>
      <c r="M10" s="51">
        <v>3.5145610450021403E-2</v>
      </c>
      <c r="N10" s="51">
        <v>1.7562520302445071E-2</v>
      </c>
      <c r="O10" s="51">
        <v>-3.3060952586338537E-3</v>
      </c>
      <c r="P10" s="51">
        <v>-3.1759090668819685E-3</v>
      </c>
      <c r="Q10" s="51">
        <v>1.4828386246533114E-2</v>
      </c>
      <c r="R10" s="51">
        <v>7.7120945844375956E-3</v>
      </c>
      <c r="S10" s="51">
        <v>-1.3940055895979646E-2</v>
      </c>
      <c r="T10" s="383"/>
      <c r="U10" s="383"/>
      <c r="V10" s="383"/>
      <c r="W10" s="383"/>
      <c r="X10" s="383"/>
      <c r="Y10" s="383"/>
      <c r="Z10" s="383"/>
      <c r="AA10" s="383"/>
      <c r="AB10" s="383"/>
      <c r="AC10" s="383"/>
      <c r="AD10" s="383"/>
      <c r="AE10" s="383"/>
      <c r="AF10" s="383"/>
      <c r="AG10" s="383"/>
      <c r="AH10" s="383"/>
      <c r="AI10" s="383"/>
      <c r="AJ10" s="383"/>
      <c r="AK10" s="383"/>
    </row>
    <row r="11" spans="1:37" s="2" customFormat="1" ht="13.5" thickBot="1">
      <c r="B11" s="3" t="s">
        <v>42</v>
      </c>
      <c r="C11" s="19">
        <v>223.08233502073099</v>
      </c>
      <c r="D11" s="19">
        <v>43.912772312337502</v>
      </c>
      <c r="E11" s="19">
        <v>54.582596295597405</v>
      </c>
      <c r="F11" s="19">
        <v>46.926408624923702</v>
      </c>
      <c r="G11" s="19">
        <v>54.796047054937802</v>
      </c>
      <c r="H11" s="19">
        <v>200.21782428779701</v>
      </c>
      <c r="I11" s="19">
        <v>49.653884817517401</v>
      </c>
      <c r="J11" s="19">
        <v>55.112662931898797</v>
      </c>
      <c r="K11" s="19">
        <v>51.03710173967</v>
      </c>
      <c r="L11" s="19">
        <v>56.849714848324403</v>
      </c>
      <c r="M11" s="19">
        <v>212.65336433741101</v>
      </c>
      <c r="N11" s="19">
        <v>45.493866156521797</v>
      </c>
      <c r="O11" s="19">
        <v>48.140043123274594</v>
      </c>
      <c r="P11" s="19">
        <f>P12-P9</f>
        <v>51.295814258639894</v>
      </c>
      <c r="Q11" s="19">
        <f>Q12-Q9</f>
        <v>61.341735067109994</v>
      </c>
      <c r="R11" s="19">
        <f>R12-R9</f>
        <v>206.19099635173006</v>
      </c>
      <c r="S11" s="19">
        <f>S12-S9</f>
        <v>51.932592133539856</v>
      </c>
      <c r="T11" s="383"/>
      <c r="U11" s="383"/>
      <c r="V11" s="383"/>
      <c r="W11" s="383"/>
      <c r="X11" s="383"/>
      <c r="Y11" s="383"/>
      <c r="Z11" s="383"/>
      <c r="AA11" s="383"/>
      <c r="AB11" s="383"/>
      <c r="AC11" s="383"/>
      <c r="AD11" s="383"/>
      <c r="AE11" s="383"/>
      <c r="AF11" s="383"/>
      <c r="AG11" s="383"/>
      <c r="AH11" s="383"/>
      <c r="AI11" s="383"/>
      <c r="AJ11" s="383"/>
      <c r="AK11" s="383"/>
    </row>
    <row r="12" spans="1:37" s="2" customFormat="1" ht="13.5" thickBot="1">
      <c r="A12" s="137" t="s">
        <v>43</v>
      </c>
      <c r="B12" s="125"/>
      <c r="C12" s="138">
        <v>4043</v>
      </c>
      <c r="D12" s="138">
        <v>996.56324041227299</v>
      </c>
      <c r="E12" s="138">
        <v>1001.1376295999401</v>
      </c>
      <c r="F12" s="138">
        <v>1022.08337035764</v>
      </c>
      <c r="G12" s="138">
        <v>1056.3454898785001</v>
      </c>
      <c r="H12" s="138">
        <v>4076.1297302483499</v>
      </c>
      <c r="I12" s="138">
        <v>1012.97973838219</v>
      </c>
      <c r="J12" s="138">
        <v>1032.90694483578</v>
      </c>
      <c r="K12" s="138">
        <v>1018.4126574193001</v>
      </c>
      <c r="L12" s="138">
        <v>1009.84321029</v>
      </c>
      <c r="M12" s="138">
        <v>4074.1425509272599</v>
      </c>
      <c r="N12" s="138">
        <v>1065.0596848438602</v>
      </c>
      <c r="O12" s="138">
        <v>1054.3714564239699</v>
      </c>
      <c r="P12" s="138">
        <v>1096.94921173546</v>
      </c>
      <c r="Q12" s="138">
        <v>1149.72397991295</v>
      </c>
      <c r="R12" s="138">
        <v>4335.7781703350302</v>
      </c>
      <c r="S12" s="138">
        <v>1087.5629101094798</v>
      </c>
      <c r="T12" s="385"/>
      <c r="U12" s="385"/>
      <c r="V12" s="385"/>
      <c r="W12" s="383"/>
      <c r="X12" s="383"/>
      <c r="Y12" s="383"/>
      <c r="Z12" s="383"/>
      <c r="AA12" s="383"/>
      <c r="AB12" s="383"/>
      <c r="AC12" s="383"/>
      <c r="AD12" s="383"/>
      <c r="AE12" s="383"/>
      <c r="AF12" s="383"/>
      <c r="AG12" s="383"/>
      <c r="AH12" s="383"/>
      <c r="AI12" s="383"/>
      <c r="AJ12" s="383"/>
      <c r="AK12" s="383"/>
    </row>
    <row r="13" spans="1:37" s="50" customFormat="1" ht="11.25">
      <c r="B13" s="132" t="s">
        <v>44</v>
      </c>
      <c r="C13" s="51">
        <v>-6.3515626053458618E-2</v>
      </c>
      <c r="D13" s="51">
        <v>2.0544775170576512E-2</v>
      </c>
      <c r="E13" s="51">
        <v>-1.5988179958520643E-2</v>
      </c>
      <c r="F13" s="51">
        <v>9.7166871598823867E-3</v>
      </c>
      <c r="G13" s="51">
        <v>1.8995662521566814E-2</v>
      </c>
      <c r="H13" s="51">
        <v>8.2425844531743842E-3</v>
      </c>
      <c r="I13" s="51">
        <v>1.6473112095852116E-2</v>
      </c>
      <c r="J13" s="51">
        <v>3.173321459160916E-2</v>
      </c>
      <c r="K13" s="51">
        <v>-3.5914026632245521E-3</v>
      </c>
      <c r="L13" s="51">
        <v>-4.4021847051052165E-2</v>
      </c>
      <c r="M13" s="51">
        <v>-4.8751621086629005E-4</v>
      </c>
      <c r="N13" s="51">
        <v>5.1412624051934142E-2</v>
      </c>
      <c r="O13" s="51">
        <v>5.4048649568595585E-2</v>
      </c>
      <c r="P13" s="51">
        <v>0.10813872047770491</v>
      </c>
      <c r="Q13" s="51">
        <v>0.17311335316033449</v>
      </c>
      <c r="R13" s="51">
        <v>9.8663896924195651E-2</v>
      </c>
      <c r="S13" s="51">
        <v>5.105603202195276E-2</v>
      </c>
      <c r="T13" s="386"/>
      <c r="U13" s="387"/>
      <c r="V13" s="387"/>
      <c r="W13" s="387"/>
      <c r="X13" s="387"/>
      <c r="Y13" s="387"/>
      <c r="Z13" s="387"/>
      <c r="AA13" s="387"/>
      <c r="AB13" s="387"/>
      <c r="AC13" s="387"/>
      <c r="AD13" s="387"/>
      <c r="AE13" s="387"/>
      <c r="AF13" s="387"/>
      <c r="AG13" s="387"/>
      <c r="AH13" s="387"/>
      <c r="AI13" s="387"/>
      <c r="AJ13" s="387"/>
      <c r="AK13" s="387"/>
    </row>
    <row r="14" spans="1:37" s="50" customFormat="1" ht="11.25">
      <c r="B14" s="49" t="s">
        <v>45</v>
      </c>
      <c r="C14" s="51">
        <v>6.3967696806856988E-3</v>
      </c>
      <c r="D14" s="51">
        <v>-2.0048663146370993E-2</v>
      </c>
      <c r="E14" s="51">
        <v>-1.5536680342660314E-2</v>
      </c>
      <c r="F14" s="51">
        <v>1.3187887840554691E-2</v>
      </c>
      <c r="G14" s="51">
        <v>1.1085032070328182E-2</v>
      </c>
      <c r="H14" s="51">
        <v>-2.7269734033085191E-3</v>
      </c>
      <c r="I14" s="51">
        <v>2.2468683785703547E-2</v>
      </c>
      <c r="J14" s="51">
        <v>4.3416660758494929E-2</v>
      </c>
      <c r="K14" s="51">
        <v>2.9214564780564611E-2</v>
      </c>
      <c r="L14" s="51">
        <v>1.3079862426766731E-2</v>
      </c>
      <c r="M14" s="51">
        <v>2.6877168693081988E-2</v>
      </c>
      <c r="N14" s="51">
        <v>1.5822120205213574E-2</v>
      </c>
      <c r="O14" s="51">
        <v>-7.2693787738919713E-3</v>
      </c>
      <c r="P14" s="51">
        <v>-2.7102675937565514E-3</v>
      </c>
      <c r="Q14" s="51">
        <v>1.3810572162019225E-2</v>
      </c>
      <c r="R14" s="51">
        <v>6.1019995741244809E-3</v>
      </c>
      <c r="S14" s="51">
        <v>-1.1159950850273798E-2</v>
      </c>
      <c r="T14" s="387"/>
      <c r="U14" s="387"/>
      <c r="V14" s="387"/>
      <c r="W14" s="387"/>
      <c r="X14" s="387"/>
      <c r="Y14" s="387"/>
      <c r="Z14" s="387"/>
      <c r="AA14" s="387"/>
      <c r="AB14" s="387"/>
      <c r="AC14" s="387"/>
      <c r="AD14" s="387"/>
      <c r="AE14" s="387"/>
      <c r="AF14" s="387"/>
      <c r="AG14" s="387"/>
      <c r="AH14" s="387"/>
      <c r="AI14" s="387"/>
      <c r="AJ14" s="387"/>
      <c r="AK14" s="387"/>
    </row>
    <row r="15" spans="1:37" s="12" customFormat="1">
      <c r="A15" s="42"/>
      <c r="C15" s="131"/>
      <c r="D15" s="131"/>
      <c r="E15" s="131"/>
      <c r="F15" s="131"/>
      <c r="G15" s="131"/>
      <c r="H15" s="131"/>
      <c r="I15" s="131"/>
      <c r="J15" s="131"/>
      <c r="K15" s="131"/>
      <c r="L15" s="131"/>
      <c r="M15" s="131"/>
      <c r="N15" s="131"/>
      <c r="O15" s="131"/>
      <c r="P15" s="131"/>
      <c r="T15" s="387"/>
      <c r="U15" s="387"/>
      <c r="V15" s="387"/>
      <c r="W15" s="387"/>
      <c r="X15" s="387"/>
      <c r="Y15" s="387"/>
      <c r="Z15" s="387"/>
      <c r="AA15" s="387"/>
      <c r="AB15" s="387"/>
      <c r="AC15" s="387"/>
      <c r="AD15" s="387"/>
      <c r="AE15" s="387"/>
      <c r="AF15" s="387"/>
      <c r="AG15" s="387"/>
      <c r="AH15" s="387"/>
      <c r="AI15" s="387"/>
      <c r="AJ15" s="387"/>
      <c r="AK15" s="387"/>
    </row>
    <row r="16" spans="1:37" s="12" customFormat="1">
      <c r="A16" s="40" t="s">
        <v>46</v>
      </c>
      <c r="B16" s="38"/>
      <c r="C16" s="82">
        <v>-1175</v>
      </c>
      <c r="D16" s="82">
        <v>-264.64741976459817</v>
      </c>
      <c r="E16" s="82">
        <v>-269.72595637784912</v>
      </c>
      <c r="F16" s="82">
        <v>-267.16035210968772</v>
      </c>
      <c r="G16" s="82">
        <v>-283.95271195439176</v>
      </c>
      <c r="H16" s="82">
        <v>-1204.6955113319718</v>
      </c>
      <c r="I16" s="82">
        <v>-277.35083451622808</v>
      </c>
      <c r="J16" s="82">
        <v>-298.47318782766052</v>
      </c>
      <c r="K16" s="82">
        <v>-288.25363851507092</v>
      </c>
      <c r="L16" s="82">
        <v>-281.64139664180385</v>
      </c>
      <c r="M16" s="82">
        <v>-1145.7190575007603</v>
      </c>
      <c r="N16" s="82">
        <v>-299.87708928888247</v>
      </c>
      <c r="O16" s="82">
        <v>-297.65592561230039</v>
      </c>
      <c r="P16" s="82">
        <v>-301.5576863838541</v>
      </c>
      <c r="Q16" s="82">
        <v>-310.60148493280047</v>
      </c>
      <c r="R16" s="82">
        <v>-1201.2019043815974</v>
      </c>
      <c r="S16" s="82">
        <v>-304.57706490798671</v>
      </c>
      <c r="T16" s="387"/>
      <c r="U16" s="387"/>
      <c r="V16" s="387"/>
      <c r="W16" s="387"/>
      <c r="X16" s="387"/>
      <c r="Y16" s="387"/>
      <c r="Z16" s="387"/>
      <c r="AA16" s="387"/>
      <c r="AB16" s="387"/>
      <c r="AC16" s="387"/>
      <c r="AD16" s="387"/>
      <c r="AE16" s="387"/>
      <c r="AF16" s="387"/>
      <c r="AG16" s="387"/>
      <c r="AH16" s="387"/>
      <c r="AI16" s="387"/>
      <c r="AJ16" s="387"/>
      <c r="AK16" s="387"/>
    </row>
    <row r="17" spans="1:37" s="50" customFormat="1" ht="11.25">
      <c r="B17" s="49" t="s">
        <v>47</v>
      </c>
      <c r="C17" s="51">
        <v>-0.29062577294088549</v>
      </c>
      <c r="D17" s="51">
        <v>-0.26556008593605651</v>
      </c>
      <c r="E17" s="51">
        <v>-0.26941945682896073</v>
      </c>
      <c r="F17" s="51">
        <v>-0.26138802357796403</v>
      </c>
      <c r="G17" s="51">
        <v>-0.26880666853327667</v>
      </c>
      <c r="H17" s="51">
        <v>-0.29554886400992253</v>
      </c>
      <c r="I17" s="51">
        <v>-0.2737970208162106</v>
      </c>
      <c r="J17" s="51">
        <v>-0.28896425696422656</v>
      </c>
      <c r="K17" s="51">
        <v>-0.28304208163075817</v>
      </c>
      <c r="L17" s="51">
        <v>-0.27889616305973275</v>
      </c>
      <c r="M17" s="51">
        <v>-0.28121722379105241</v>
      </c>
      <c r="N17" s="51">
        <v>-0.28155895256972857</v>
      </c>
      <c r="O17" s="51">
        <f>O16/O12</f>
        <v>-0.28230650953112574</v>
      </c>
      <c r="P17" s="51">
        <f>P16/P12</f>
        <v>-0.27490578702979884</v>
      </c>
      <c r="Q17" s="51">
        <f>Q16/Q12</f>
        <v>-0.27015308922783127</v>
      </c>
      <c r="R17" s="51">
        <f>R16/R12</f>
        <v>-0.27704413306937686</v>
      </c>
      <c r="S17" s="51">
        <f>S16/S12</f>
        <v>-0.28005466357557779</v>
      </c>
      <c r="T17" s="387"/>
      <c r="U17" s="387"/>
      <c r="V17" s="387"/>
      <c r="W17" s="387"/>
      <c r="X17" s="387"/>
      <c r="Y17" s="387"/>
      <c r="Z17" s="387"/>
      <c r="AA17" s="387"/>
      <c r="AB17" s="387"/>
      <c r="AC17" s="387"/>
      <c r="AD17" s="387"/>
      <c r="AE17" s="387"/>
      <c r="AF17" s="387"/>
      <c r="AG17" s="387"/>
      <c r="AH17" s="387"/>
      <c r="AI17" s="387"/>
      <c r="AJ17" s="387"/>
      <c r="AK17" s="387"/>
    </row>
    <row r="18" spans="1:37" s="12" customFormat="1">
      <c r="A18" s="11" t="s">
        <v>48</v>
      </c>
      <c r="B18" s="38"/>
      <c r="C18" s="82">
        <v>2868</v>
      </c>
      <c r="D18" s="82">
        <v>709.97865163909273</v>
      </c>
      <c r="E18" s="82">
        <v>705.26339221649789</v>
      </c>
      <c r="F18" s="82">
        <v>721.73582161786226</v>
      </c>
      <c r="G18" s="82">
        <v>734.45635344291827</v>
      </c>
      <c r="H18" s="82">
        <v>2871.4342189163681</v>
      </c>
      <c r="I18" s="82">
        <v>735.628903865962</v>
      </c>
      <c r="J18" s="82">
        <v>734.43375700811953</v>
      </c>
      <c r="K18" s="82">
        <v>730.15901890422924</v>
      </c>
      <c r="L18" s="82">
        <v>728.20181364819609</v>
      </c>
      <c r="M18" s="82">
        <v>2928.4234934264996</v>
      </c>
      <c r="N18" s="82">
        <v>765.18259555497775</v>
      </c>
      <c r="O18" s="82">
        <v>756.71553081166951</v>
      </c>
      <c r="P18" s="82">
        <v>795.39152535160588</v>
      </c>
      <c r="Q18" s="82">
        <v>839.12249498014944</v>
      </c>
      <c r="R18" s="82">
        <v>3134.576265953433</v>
      </c>
      <c r="S18" s="82">
        <v>782.98584520149313</v>
      </c>
      <c r="T18" s="387"/>
      <c r="U18" s="387"/>
      <c r="V18" s="387"/>
      <c r="W18" s="387"/>
      <c r="X18" s="387"/>
      <c r="Y18" s="387"/>
      <c r="Z18" s="387"/>
      <c r="AA18" s="387"/>
      <c r="AB18" s="387"/>
      <c r="AC18" s="387"/>
      <c r="AD18" s="387"/>
      <c r="AE18" s="387"/>
      <c r="AF18" s="387"/>
      <c r="AG18" s="387"/>
      <c r="AH18" s="387"/>
      <c r="AI18" s="387"/>
      <c r="AJ18" s="387"/>
      <c r="AK18" s="387"/>
    </row>
    <row r="19" spans="1:37" s="50" customFormat="1" ht="11.25">
      <c r="B19" s="50" t="s">
        <v>49</v>
      </c>
      <c r="C19" s="51">
        <v>0.70937422705911457</v>
      </c>
      <c r="D19" s="51">
        <v>0.71242709227903922</v>
      </c>
      <c r="E19" s="51">
        <v>0.70446197542122646</v>
      </c>
      <c r="F19" s="51">
        <v>0.70614183005963371</v>
      </c>
      <c r="G19" s="51">
        <v>0.69528043663763339</v>
      </c>
      <c r="H19" s="51">
        <v>0.70445113599007503</v>
      </c>
      <c r="I19" s="51">
        <v>0.7262029791837894</v>
      </c>
      <c r="J19" s="51">
        <v>0.71103574303577344</v>
      </c>
      <c r="K19" s="51">
        <v>0.71695791836924183</v>
      </c>
      <c r="L19" s="51">
        <v>0.72110383694026714</v>
      </c>
      <c r="M19" s="51">
        <v>0.71878277620894759</v>
      </c>
      <c r="N19" s="51">
        <v>0.71844104743027148</v>
      </c>
      <c r="O19" s="51">
        <f>O18/O12</f>
        <v>0.71769349046887421</v>
      </c>
      <c r="P19" s="51">
        <f>P18/P12</f>
        <v>0.72509421297020105</v>
      </c>
      <c r="Q19" s="51">
        <f>Q18/Q12</f>
        <v>0.72984691077216868</v>
      </c>
      <c r="R19" s="51">
        <f>R18/R12</f>
        <v>0.72295586693062319</v>
      </c>
      <c r="S19" s="51">
        <f>S18/S12</f>
        <v>0.71994533642442227</v>
      </c>
      <c r="T19" s="387"/>
      <c r="U19" s="387"/>
      <c r="V19" s="387"/>
      <c r="W19" s="387"/>
      <c r="X19" s="387"/>
      <c r="Y19" s="387"/>
      <c r="Z19" s="387"/>
      <c r="AA19" s="387"/>
      <c r="AB19" s="387"/>
      <c r="AC19" s="387"/>
      <c r="AD19" s="387"/>
      <c r="AE19" s="387"/>
      <c r="AF19" s="387"/>
      <c r="AG19" s="387"/>
      <c r="AH19" s="387"/>
      <c r="AI19" s="387"/>
      <c r="AJ19" s="387"/>
      <c r="AK19" s="387"/>
    </row>
    <row r="20" spans="1:37" s="12" customFormat="1">
      <c r="A20" s="57" t="s">
        <v>50</v>
      </c>
      <c r="B20" s="45"/>
      <c r="C20" s="82">
        <v>-1627</v>
      </c>
      <c r="D20" s="82">
        <v>-384.71299606998372</v>
      </c>
      <c r="E20" s="82">
        <v>-401.07686535541586</v>
      </c>
      <c r="F20" s="82">
        <v>-404.20152294819724</v>
      </c>
      <c r="G20" s="82">
        <v>-403.11050600613129</v>
      </c>
      <c r="H20" s="82">
        <v>-1593.101890379728</v>
      </c>
      <c r="I20" s="82">
        <v>-408.73126049396501</v>
      </c>
      <c r="J20" s="82">
        <v>-406.19173803576149</v>
      </c>
      <c r="K20" s="82">
        <v>-399.21493067321722</v>
      </c>
      <c r="L20" s="82">
        <v>-459.82771909083613</v>
      </c>
      <c r="M20" s="82">
        <v>-1673.9656482937696</v>
      </c>
      <c r="N20" s="82">
        <v>-387.69477839506078</v>
      </c>
      <c r="O20" s="82">
        <v>-423.89452451957646</v>
      </c>
      <c r="P20" s="82">
        <v>-391.72819218272389</v>
      </c>
      <c r="Q20" s="82">
        <v>-414.87717829189745</v>
      </c>
      <c r="R20" s="82">
        <v>-1604.1543972205629</v>
      </c>
      <c r="S20" s="82">
        <v>-401.31076704834317</v>
      </c>
      <c r="T20" s="387"/>
      <c r="U20" s="387"/>
      <c r="V20" s="387"/>
      <c r="W20" s="387"/>
      <c r="X20" s="387"/>
      <c r="Y20" s="387"/>
      <c r="Z20" s="387"/>
      <c r="AA20" s="387"/>
      <c r="AB20" s="387"/>
      <c r="AC20" s="387"/>
      <c r="AD20" s="387"/>
      <c r="AE20" s="387"/>
      <c r="AF20" s="387"/>
      <c r="AG20" s="387"/>
      <c r="AH20" s="387"/>
      <c r="AI20" s="387"/>
      <c r="AJ20" s="387"/>
      <c r="AK20" s="387"/>
    </row>
    <row r="21" spans="1:37">
      <c r="B21" s="27" t="s">
        <v>51</v>
      </c>
      <c r="C21" s="83">
        <v>-760.05373541884603</v>
      </c>
      <c r="D21" s="83">
        <v>-192.52649349765701</v>
      </c>
      <c r="E21" s="83">
        <v>-197.31627065760901</v>
      </c>
      <c r="F21" s="83">
        <v>-207.75488395480801</v>
      </c>
      <c r="G21" s="83">
        <v>-202.051474765222</v>
      </c>
      <c r="H21" s="83">
        <v>-799.64912287529603</v>
      </c>
      <c r="I21" s="83">
        <v>-196.54050298528401</v>
      </c>
      <c r="J21" s="83">
        <v>-196.54367139266202</v>
      </c>
      <c r="K21" s="83">
        <v>-185.71362920982</v>
      </c>
      <c r="L21" s="83">
        <v>-184.27001611195701</v>
      </c>
      <c r="M21" s="83">
        <v>-763.06781969972303</v>
      </c>
      <c r="N21" s="83">
        <v>-179.74456684990099</v>
      </c>
      <c r="O21" s="83">
        <v>-178.87156244196203</v>
      </c>
      <c r="P21" s="83">
        <v>-181.82618738430298</v>
      </c>
      <c r="Q21" s="83">
        <v>-194.87923575090701</v>
      </c>
      <c r="R21" s="83">
        <v>-730.63458241113494</v>
      </c>
      <c r="S21" s="83">
        <v>-186.30500078531298</v>
      </c>
    </row>
    <row r="22" spans="1:37">
      <c r="B22" s="27" t="s">
        <v>52</v>
      </c>
      <c r="C22" s="83">
        <v>-853.23406289791001</v>
      </c>
      <c r="D22" s="83">
        <v>-186.96639769416177</v>
      </c>
      <c r="E22" s="83">
        <v>-197.82350595135773</v>
      </c>
      <c r="F22" s="83">
        <v>-191.57262413776158</v>
      </c>
      <c r="G22" s="83">
        <v>-195.20100669256365</v>
      </c>
      <c r="H22" s="83">
        <v>-771.56353447584468</v>
      </c>
      <c r="I22" s="83">
        <v>-205.54275351405167</v>
      </c>
      <c r="J22" s="83">
        <v>-206.59528226875489</v>
      </c>
      <c r="K22" s="83">
        <v>-208.91497356564125</v>
      </c>
      <c r="L22" s="83">
        <v>-269.31984989323843</v>
      </c>
      <c r="M22" s="83">
        <v>-890.372859241676</v>
      </c>
      <c r="N22" s="83">
        <v>-201.6479197840859</v>
      </c>
      <c r="O22" s="83">
        <v>-237.47579852978211</v>
      </c>
      <c r="P22" s="83">
        <v>-203.4485311459629</v>
      </c>
      <c r="Q22" s="83">
        <v>-212.86867071136629</v>
      </c>
      <c r="R22" s="83">
        <v>-846.15532227492338</v>
      </c>
      <c r="S22" s="83">
        <v>-208.59041252185639</v>
      </c>
    </row>
    <row r="23" spans="1:37">
      <c r="B23" s="27" t="s">
        <v>53</v>
      </c>
      <c r="C23" s="83">
        <v>-14.0677230582115</v>
      </c>
      <c r="D23" s="83">
        <v>-5.22010487816494</v>
      </c>
      <c r="E23" s="83">
        <v>-5.9370887464491204</v>
      </c>
      <c r="F23" s="83">
        <v>-4.8740148556276601</v>
      </c>
      <c r="G23" s="83">
        <v>-5.8580245483456403</v>
      </c>
      <c r="H23" s="83">
        <v>-21.889233028587331</v>
      </c>
      <c r="I23" s="83">
        <v>-6.6480039946293479</v>
      </c>
      <c r="J23" s="83">
        <v>-3.0527843743445802</v>
      </c>
      <c r="K23" s="83">
        <v>-4.5863278977559796</v>
      </c>
      <c r="L23" s="83">
        <v>-6.237853085640646</v>
      </c>
      <c r="M23" s="83">
        <v>-20.524969352370547</v>
      </c>
      <c r="N23" s="83">
        <v>-6.3022917610738993</v>
      </c>
      <c r="O23" s="83">
        <v>-7.5471635478323398</v>
      </c>
      <c r="P23" s="83">
        <v>-6.4534736524579897</v>
      </c>
      <c r="Q23" s="83">
        <v>-7.12927182962415</v>
      </c>
      <c r="R23" s="83">
        <v>-27.364492534504631</v>
      </c>
      <c r="S23" s="83">
        <v>-6.4153537411737904</v>
      </c>
    </row>
    <row r="24" spans="1:37" s="2" customFormat="1">
      <c r="A24" s="4"/>
      <c r="B24" s="35"/>
      <c r="C24" s="35"/>
      <c r="D24" s="35"/>
      <c r="E24" s="35"/>
      <c r="F24" s="35"/>
      <c r="G24" s="35"/>
      <c r="H24" s="35"/>
      <c r="I24" s="35"/>
      <c r="J24" s="35"/>
      <c r="K24" s="35"/>
      <c r="L24" s="35"/>
      <c r="M24" s="35"/>
      <c r="N24" s="35"/>
      <c r="O24" s="35"/>
      <c r="P24" s="35"/>
      <c r="T24" s="383"/>
      <c r="U24" s="383"/>
      <c r="V24" s="383"/>
      <c r="W24" s="383"/>
      <c r="X24" s="383"/>
      <c r="Y24" s="383"/>
      <c r="Z24" s="383"/>
      <c r="AA24" s="383"/>
      <c r="AB24" s="383"/>
      <c r="AC24" s="383"/>
      <c r="AD24" s="383"/>
      <c r="AE24" s="383"/>
      <c r="AF24" s="383"/>
      <c r="AG24" s="383"/>
      <c r="AH24" s="383"/>
      <c r="AI24" s="383"/>
      <c r="AJ24" s="383"/>
      <c r="AK24" s="383"/>
    </row>
    <row r="25" spans="1:37" s="2" customFormat="1">
      <c r="A25" s="2" t="s">
        <v>54</v>
      </c>
      <c r="B25" s="18"/>
      <c r="C25" s="18">
        <v>1240.8526538621002</v>
      </c>
      <c r="D25" s="18">
        <v>325.26565556910901</v>
      </c>
      <c r="E25" s="18">
        <v>304.18652686108203</v>
      </c>
      <c r="F25" s="18">
        <v>317.53429866966502</v>
      </c>
      <c r="G25" s="18">
        <v>331.34584743678698</v>
      </c>
      <c r="H25" s="18">
        <v>1278.33232853664</v>
      </c>
      <c r="I25" s="18">
        <v>326.89764337199699</v>
      </c>
      <c r="J25" s="18">
        <v>328.24201897235804</v>
      </c>
      <c r="K25" s="18">
        <v>330.94408823101202</v>
      </c>
      <c r="L25" s="18">
        <v>268.37409455735997</v>
      </c>
      <c r="M25" s="18">
        <v>1254.45784513273</v>
      </c>
      <c r="N25" s="18">
        <v>377.486167899137</v>
      </c>
      <c r="O25" s="18">
        <v>332.82100629209305</v>
      </c>
      <c r="P25" s="18">
        <v>403.66333316888199</v>
      </c>
      <c r="Q25" s="18">
        <v>424.24531668825199</v>
      </c>
      <c r="R25" s="18">
        <v>1530.4218687328701</v>
      </c>
      <c r="S25" s="18">
        <v>381.67507815314997</v>
      </c>
      <c r="T25" s="383"/>
      <c r="U25" s="383"/>
      <c r="V25" s="383"/>
      <c r="W25" s="383"/>
      <c r="X25" s="383"/>
      <c r="Y25" s="383"/>
      <c r="Z25" s="383"/>
      <c r="AA25" s="383"/>
      <c r="AB25" s="383"/>
      <c r="AC25" s="383"/>
      <c r="AD25" s="383"/>
      <c r="AE25" s="383"/>
      <c r="AF25" s="383"/>
      <c r="AG25" s="383"/>
      <c r="AH25" s="383"/>
      <c r="AI25" s="383"/>
      <c r="AJ25" s="383"/>
      <c r="AK25" s="383"/>
    </row>
    <row r="26" spans="1:37" s="11" customFormat="1">
      <c r="B26" s="44" t="s">
        <v>55</v>
      </c>
      <c r="C26" s="154">
        <v>0.30692852520650227</v>
      </c>
      <c r="D26" s="154">
        <v>0.32638737049396715</v>
      </c>
      <c r="E26" s="154">
        <v>0.30384086849541014</v>
      </c>
      <c r="F26" s="154">
        <v>0.31067357896504638</v>
      </c>
      <c r="G26" s="154">
        <v>0.31367185320675539</v>
      </c>
      <c r="H26" s="154">
        <v>0.31361424025597778</v>
      </c>
      <c r="I26" s="154">
        <v>0.32270896542716521</v>
      </c>
      <c r="J26" s="154">
        <v>0.31778469552699606</v>
      </c>
      <c r="K26" s="154">
        <v>0.32496069821995149</v>
      </c>
      <c r="L26" s="154">
        <v>0.26575818089650777</v>
      </c>
      <c r="M26" s="46">
        <v>0.30790720487853818</v>
      </c>
      <c r="N26" s="46">
        <v>0.35442724315912605</v>
      </c>
      <c r="O26" s="46">
        <f>O25/O12</f>
        <v>0.31565820969859743</v>
      </c>
      <c r="P26" s="46">
        <v>0.3679872585260851</v>
      </c>
      <c r="Q26" s="46">
        <f>Q25/Q12</f>
        <v>0.36899753688739556</v>
      </c>
      <c r="R26" s="46">
        <f>R25/R12</f>
        <v>0.35297513124722724</v>
      </c>
      <c r="S26" s="46">
        <v>0.35094528749121146</v>
      </c>
      <c r="T26" s="388"/>
      <c r="U26" s="388"/>
      <c r="V26" s="388"/>
      <c r="W26" s="388"/>
      <c r="X26" s="388"/>
      <c r="Y26" s="388"/>
      <c r="Z26" s="388"/>
      <c r="AA26" s="388"/>
      <c r="AB26" s="388"/>
      <c r="AC26" s="388"/>
      <c r="AD26" s="388"/>
      <c r="AE26" s="388"/>
      <c r="AF26" s="388"/>
      <c r="AG26" s="388"/>
      <c r="AH26" s="388"/>
      <c r="AI26" s="388"/>
      <c r="AJ26" s="388"/>
      <c r="AK26" s="388"/>
    </row>
    <row r="27" spans="1:37" s="11" customFormat="1">
      <c r="B27" s="27" t="s">
        <v>56</v>
      </c>
      <c r="C27" s="51">
        <v>5.6345430579904932E-3</v>
      </c>
      <c r="D27" s="51">
        <v>5.7832864316307298E-2</v>
      </c>
      <c r="E27" s="51">
        <v>-4.4770950934406084E-2</v>
      </c>
      <c r="F27" s="51">
        <v>-8.348969163565978E-3</v>
      </c>
      <c r="G27" s="51">
        <v>0.12278015709433854</v>
      </c>
      <c r="H27" s="51">
        <v>2.9878128685163929E-2</v>
      </c>
      <c r="I27" s="51">
        <v>5.0214869507831938E-3</v>
      </c>
      <c r="J27" s="51">
        <v>7.9075173339041127E-2</v>
      </c>
      <c r="K27" s="51">
        <v>4.2235041409746543E-2</v>
      </c>
      <c r="L27" s="51">
        <v>-0.19005162015696919</v>
      </c>
      <c r="M27" s="51">
        <v>-1.8676272883781486E-2</v>
      </c>
      <c r="N27" s="51">
        <v>0.15475340845321495</v>
      </c>
      <c r="O27" s="51">
        <v>1.3950033984285959E-2</v>
      </c>
      <c r="P27" s="51">
        <v>0.21973272079454431</v>
      </c>
      <c r="Q27" s="51">
        <v>0.65256908331951358</v>
      </c>
      <c r="R27" s="51">
        <v>0.2616214701229847</v>
      </c>
      <c r="S27" s="51">
        <v>3.2413086242104351E-2</v>
      </c>
      <c r="T27" s="388"/>
      <c r="U27" s="388"/>
      <c r="V27" s="388"/>
      <c r="W27" s="388"/>
      <c r="X27" s="388"/>
      <c r="Y27" s="388"/>
      <c r="Z27" s="388"/>
      <c r="AA27" s="388"/>
      <c r="AB27" s="388"/>
      <c r="AC27" s="388"/>
      <c r="AD27" s="388"/>
      <c r="AE27" s="388"/>
      <c r="AF27" s="388"/>
      <c r="AG27" s="388"/>
      <c r="AH27" s="388"/>
      <c r="AI27" s="388"/>
      <c r="AJ27" s="388"/>
      <c r="AK27" s="388"/>
    </row>
    <row r="28" spans="1:37" s="11" customFormat="1">
      <c r="B28" s="27" t="s">
        <v>57</v>
      </c>
      <c r="C28" s="51">
        <v>8.5940361324788883E-2</v>
      </c>
      <c r="D28" s="51">
        <v>1.2546903590619607E-2</v>
      </c>
      <c r="E28" s="51">
        <v>-4.6849877462295186E-2</v>
      </c>
      <c r="F28" s="51">
        <v>-3.8436392287717336E-3</v>
      </c>
      <c r="G28" s="51">
        <v>0.11491175652938068</v>
      </c>
      <c r="H28" s="51">
        <v>1.767879019744556E-2</v>
      </c>
      <c r="I28" s="51">
        <v>-1.2737393718742496E-2</v>
      </c>
      <c r="J28" s="51">
        <v>6.01252394160674E-2</v>
      </c>
      <c r="K28" s="51">
        <v>3.1333212146292144E-2</v>
      </c>
      <c r="L28" s="51">
        <v>-0.16750401404060689</v>
      </c>
      <c r="M28" s="51">
        <v>-2.4812102606130537E-2</v>
      </c>
      <c r="N28" s="51">
        <v>-1.150089600326052E-2</v>
      </c>
      <c r="O28" s="51">
        <v>-0.14645325429304723</v>
      </c>
      <c r="P28" s="51">
        <v>-2.918398359567179E-2</v>
      </c>
      <c r="Q28" s="51">
        <v>0.21784223468331143</v>
      </c>
      <c r="R28" s="51">
        <v>3.0235814009051997E-3</v>
      </c>
      <c r="S28" s="51">
        <v>-3.8678521373128584E-2</v>
      </c>
      <c r="T28" s="388"/>
      <c r="U28" s="388"/>
      <c r="V28" s="388"/>
      <c r="W28" s="388"/>
      <c r="X28" s="388"/>
      <c r="Y28" s="388"/>
      <c r="Z28" s="388"/>
      <c r="AA28" s="388"/>
      <c r="AB28" s="388"/>
      <c r="AC28" s="388"/>
      <c r="AD28" s="388"/>
      <c r="AE28" s="388"/>
      <c r="AF28" s="388"/>
      <c r="AG28" s="388"/>
      <c r="AH28" s="388"/>
      <c r="AI28" s="388"/>
      <c r="AJ28" s="388"/>
      <c r="AK28" s="388"/>
    </row>
    <row r="29" spans="1:37" s="11" customFormat="1">
      <c r="A29" s="44"/>
      <c r="B29" s="46"/>
      <c r="C29" s="150"/>
      <c r="D29" s="150"/>
      <c r="E29" s="150"/>
      <c r="F29" s="150"/>
      <c r="G29" s="150"/>
      <c r="H29" s="150"/>
      <c r="I29" s="51"/>
      <c r="J29" s="51"/>
      <c r="K29" s="51"/>
      <c r="L29" s="51"/>
      <c r="M29" s="51"/>
      <c r="N29" s="51"/>
      <c r="O29" s="51"/>
      <c r="P29" s="51"/>
      <c r="T29" s="388"/>
      <c r="U29" s="388"/>
      <c r="V29" s="388"/>
      <c r="W29" s="388"/>
      <c r="X29" s="388"/>
      <c r="Y29" s="388"/>
      <c r="Z29" s="388"/>
      <c r="AA29" s="388"/>
      <c r="AB29" s="388"/>
      <c r="AC29" s="388"/>
      <c r="AD29" s="388"/>
      <c r="AE29" s="388"/>
      <c r="AF29" s="388"/>
      <c r="AG29" s="388"/>
      <c r="AH29" s="388"/>
      <c r="AI29" s="388"/>
      <c r="AJ29" s="388"/>
      <c r="AK29" s="388"/>
    </row>
    <row r="30" spans="1:37">
      <c r="B30" s="5" t="s">
        <v>58</v>
      </c>
      <c r="C30" s="83">
        <v>-678</v>
      </c>
      <c r="D30" s="83">
        <v>-170.38649652227599</v>
      </c>
      <c r="E30" s="83">
        <v>-174.57162628294802</v>
      </c>
      <c r="F30" s="83">
        <v>-173.207412417054</v>
      </c>
      <c r="G30" s="83">
        <v>-176.50860694279399</v>
      </c>
      <c r="H30" s="83">
        <v>-694.674142165072</v>
      </c>
      <c r="I30" s="83">
        <v>-170.886740182826</v>
      </c>
      <c r="J30" s="83">
        <v>-173.62796120113399</v>
      </c>
      <c r="K30" s="83">
        <v>-171.57662903231301</v>
      </c>
      <c r="L30" s="83">
        <v>-169.210916477567</v>
      </c>
      <c r="M30" s="83">
        <v>-685.30224689383999</v>
      </c>
      <c r="N30" s="83">
        <v>-201.57289184711271</v>
      </c>
      <c r="O30" s="83">
        <v>-209</v>
      </c>
      <c r="P30" s="83">
        <v>-201</v>
      </c>
      <c r="Q30" s="83">
        <v>-213</v>
      </c>
      <c r="R30" s="83">
        <v>-825</v>
      </c>
      <c r="S30" s="83">
        <v>-222.607010374357</v>
      </c>
    </row>
    <row r="31" spans="1:37">
      <c r="B31" s="5" t="s">
        <v>59</v>
      </c>
      <c r="C31" s="83">
        <v>-175</v>
      </c>
      <c r="D31" s="83">
        <v>-38.461219085916795</v>
      </c>
      <c r="E31" s="83">
        <v>-38.287844829468497</v>
      </c>
      <c r="F31" s="83">
        <v>-38.352651392365097</v>
      </c>
      <c r="G31" s="83">
        <v>-31.292480939758903</v>
      </c>
      <c r="H31" s="83">
        <v>-146.394196247509</v>
      </c>
      <c r="I31" s="83">
        <v>-36.061473530947303</v>
      </c>
      <c r="J31" s="83">
        <v>-35.642735683565</v>
      </c>
      <c r="K31" s="83">
        <v>-31.330347287348999</v>
      </c>
      <c r="L31" s="83">
        <v>-41.4100045510814</v>
      </c>
      <c r="M31" s="83">
        <v>-144.44456105294299</v>
      </c>
      <c r="N31" s="83">
        <v>-60.766890746497197</v>
      </c>
      <c r="O31" s="83">
        <v>-62.195113698793101</v>
      </c>
      <c r="P31" s="83">
        <v>-69.327620537570709</v>
      </c>
      <c r="Q31" s="83">
        <v>-83.915491616718896</v>
      </c>
      <c r="R31" s="83">
        <v>-275.21851809824102</v>
      </c>
      <c r="S31" s="83">
        <v>-72.951943404017001</v>
      </c>
    </row>
    <row r="32" spans="1:37">
      <c r="B32" s="5" t="s">
        <v>133</v>
      </c>
      <c r="C32" s="83">
        <v>115</v>
      </c>
      <c r="D32" s="83">
        <v>37.657198738600798</v>
      </c>
      <c r="E32" s="83">
        <v>35.115564910946901</v>
      </c>
      <c r="F32" s="83">
        <v>42.419885573743599</v>
      </c>
      <c r="G32" s="83">
        <v>25.256055333513</v>
      </c>
      <c r="H32" s="83">
        <v>140.44870455680402</v>
      </c>
      <c r="I32" s="83">
        <v>38.517937384119001</v>
      </c>
      <c r="J32" s="83">
        <v>26.870067875857</v>
      </c>
      <c r="K32" s="83">
        <v>43.9716106384707</v>
      </c>
      <c r="L32" s="83">
        <v>44.888077982019901</v>
      </c>
      <c r="M32" s="83">
        <v>154.24769388046701</v>
      </c>
      <c r="N32" s="83">
        <v>44.438495052338901</v>
      </c>
      <c r="O32" s="83">
        <v>45.844797529393205</v>
      </c>
      <c r="P32" s="83">
        <v>46.376301666356397</v>
      </c>
      <c r="Q32" s="148">
        <v>42.295724889971495</v>
      </c>
      <c r="R32" s="148">
        <v>178.95531913805999</v>
      </c>
      <c r="S32" s="148">
        <v>44.929975694505401</v>
      </c>
    </row>
    <row r="33" spans="1:37">
      <c r="B33" s="5" t="s">
        <v>60</v>
      </c>
      <c r="C33" s="83">
        <v>-14</v>
      </c>
      <c r="D33" s="83">
        <v>1.5103491028209532</v>
      </c>
      <c r="E33" s="83">
        <v>0.89540310567656434</v>
      </c>
      <c r="F33" s="83">
        <v>21.373713285148483</v>
      </c>
      <c r="G33" s="83">
        <v>43.814993577065877</v>
      </c>
      <c r="H33" s="83">
        <v>67.594459070714038</v>
      </c>
      <c r="I33" s="83">
        <v>1.9547783505813072</v>
      </c>
      <c r="J33" s="83">
        <v>25.126551425743003</v>
      </c>
      <c r="K33" s="83">
        <v>38.735073666979304</v>
      </c>
      <c r="L33" s="83">
        <v>10.227802054162566</v>
      </c>
      <c r="M33" s="83">
        <v>76.044205497462144</v>
      </c>
      <c r="N33" s="83">
        <v>5.4197896944420449</v>
      </c>
      <c r="O33" s="83">
        <v>3</v>
      </c>
      <c r="P33" s="83">
        <v>-1</v>
      </c>
      <c r="Q33" s="83">
        <v>-41</v>
      </c>
      <c r="R33" s="83">
        <v>-34</v>
      </c>
      <c r="S33" s="83">
        <v>2.5637692074386678</v>
      </c>
    </row>
    <row r="34" spans="1:37" s="2" customFormat="1">
      <c r="A34" s="2" t="s">
        <v>61</v>
      </c>
      <c r="B34" s="18"/>
      <c r="C34" s="18">
        <v>490</v>
      </c>
      <c r="D34" s="18">
        <v>155.58548780233801</v>
      </c>
      <c r="E34" s="18">
        <v>127.33802376528901</v>
      </c>
      <c r="F34" s="18">
        <v>169.767833719138</v>
      </c>
      <c r="G34" s="18">
        <v>192.615808464813</v>
      </c>
      <c r="H34" s="18">
        <v>645.30715375157706</v>
      </c>
      <c r="I34" s="18">
        <v>160.42214539292399</v>
      </c>
      <c r="J34" s="18">
        <v>170.96794138925901</v>
      </c>
      <c r="K34" s="18">
        <v>210.74379621680001</v>
      </c>
      <c r="L34" s="18">
        <v>112.869053564894</v>
      </c>
      <c r="M34" s="18">
        <v>655.00293656387601</v>
      </c>
      <c r="N34" s="18">
        <v>165.006319313088</v>
      </c>
      <c r="O34" s="18">
        <v>110.29504224300099</v>
      </c>
      <c r="P34" s="18">
        <v>178.00755348699602</v>
      </c>
      <c r="Q34" s="18">
        <v>128.86659925559502</v>
      </c>
      <c r="R34" s="18">
        <v>575.01873032976391</v>
      </c>
      <c r="S34" s="18">
        <v>133.60986927672002</v>
      </c>
      <c r="T34" s="383"/>
      <c r="U34" s="383"/>
      <c r="V34" s="383"/>
      <c r="W34" s="383"/>
      <c r="X34" s="383"/>
      <c r="Y34" s="383"/>
      <c r="Z34" s="383"/>
      <c r="AA34" s="383"/>
      <c r="AB34" s="383"/>
      <c r="AC34" s="383"/>
      <c r="AD34" s="383"/>
      <c r="AE34" s="383"/>
      <c r="AF34" s="383"/>
      <c r="AG34" s="383"/>
      <c r="AH34" s="383"/>
      <c r="AI34" s="383"/>
      <c r="AJ34" s="383"/>
      <c r="AK34" s="383"/>
    </row>
    <row r="35" spans="1:37" s="2" customFormat="1">
      <c r="B35" s="4" t="s">
        <v>62</v>
      </c>
      <c r="C35" s="54">
        <v>0.12119713084343309</v>
      </c>
      <c r="D35" s="54">
        <v>0.15612204172609567</v>
      </c>
      <c r="E35" s="54">
        <v>0.12719332487399757</v>
      </c>
      <c r="F35" s="54">
        <v>0.16609979052856919</v>
      </c>
      <c r="G35" s="54">
        <v>0.18234167733036613</v>
      </c>
      <c r="H35" s="54">
        <v>0.15831369373816762</v>
      </c>
      <c r="I35" s="54">
        <v>0.15836658850564084</v>
      </c>
      <c r="J35" s="54">
        <v>0.16552114616330796</v>
      </c>
      <c r="K35" s="54">
        <v>0.20693359875439246</v>
      </c>
      <c r="L35" s="54">
        <v>0.1117688888876928</v>
      </c>
      <c r="M35" s="54">
        <v>0.16077074583823772</v>
      </c>
      <c r="N35" s="54">
        <v>0.15492682866620591</v>
      </c>
      <c r="O35" s="54">
        <f>O34/O12</f>
        <v>0.10460738629731134</v>
      </c>
      <c r="P35" s="54">
        <v>0.16227510953344326</v>
      </c>
      <c r="Q35" s="54">
        <f>Q34/Q12</f>
        <v>0.11208481470948532</v>
      </c>
      <c r="R35" s="54">
        <f>R34/R12</f>
        <v>0.13262180576118626</v>
      </c>
      <c r="S35" s="54">
        <f>S34/S12</f>
        <v>0.12285254308945691</v>
      </c>
      <c r="T35" s="383"/>
      <c r="U35" s="383"/>
      <c r="V35" s="383"/>
      <c r="W35" s="383"/>
      <c r="X35" s="383"/>
      <c r="Y35" s="383"/>
      <c r="Z35" s="383"/>
      <c r="AA35" s="383"/>
      <c r="AB35" s="383"/>
      <c r="AC35" s="383"/>
      <c r="AD35" s="383"/>
      <c r="AE35" s="383"/>
      <c r="AF35" s="383"/>
      <c r="AG35" s="383"/>
      <c r="AH35" s="383"/>
      <c r="AI35" s="383"/>
      <c r="AJ35" s="383"/>
      <c r="AK35" s="383"/>
    </row>
    <row r="36" spans="1:37">
      <c r="A36" s="4"/>
      <c r="B36" s="35"/>
      <c r="C36" s="35"/>
      <c r="D36" s="35"/>
      <c r="E36" s="35"/>
      <c r="F36" s="35"/>
      <c r="G36" s="35"/>
      <c r="H36" s="35"/>
      <c r="I36" s="35"/>
      <c r="J36" s="35"/>
      <c r="K36" s="35"/>
      <c r="L36" s="35"/>
      <c r="M36" s="35"/>
      <c r="N36" s="35"/>
      <c r="O36" s="35"/>
      <c r="P36" s="35"/>
    </row>
    <row r="37" spans="1:37">
      <c r="B37" s="5" t="s">
        <v>63</v>
      </c>
      <c r="C37" s="83">
        <v>-351</v>
      </c>
      <c r="D37" s="83">
        <v>-89.112850087715202</v>
      </c>
      <c r="E37" s="83">
        <v>-98.468478147979397</v>
      </c>
      <c r="F37" s="83">
        <v>-111.039901589612</v>
      </c>
      <c r="G37" s="83">
        <v>-81.422128941746607</v>
      </c>
      <c r="H37" s="83">
        <v>-380.04335876705301</v>
      </c>
      <c r="I37" s="83">
        <v>-81.156381021669105</v>
      </c>
      <c r="J37" s="83">
        <v>-84.034079360388702</v>
      </c>
      <c r="K37" s="83">
        <v>-92.794700259741603</v>
      </c>
      <c r="L37" s="83">
        <v>-92.2542617839607</v>
      </c>
      <c r="M37" s="83">
        <v>-350.23942242576004</v>
      </c>
      <c r="N37" s="83">
        <v>-136.67869078029702</v>
      </c>
      <c r="O37" s="83">
        <v>-127.949533426831</v>
      </c>
      <c r="P37" s="83">
        <v>-128.33847284204199</v>
      </c>
      <c r="Q37" s="83">
        <v>-151.85113648314098</v>
      </c>
      <c r="R37" s="83">
        <v>-544.04655723455392</v>
      </c>
      <c r="S37" s="83">
        <v>-141.49508600053798</v>
      </c>
    </row>
    <row r="38" spans="1:37">
      <c r="B38" s="5" t="s">
        <v>64</v>
      </c>
      <c r="C38" s="83">
        <v>25.344641673267098</v>
      </c>
      <c r="D38" s="83">
        <v>15.820205175970202</v>
      </c>
      <c r="E38" s="83">
        <v>-9.3319008361164713</v>
      </c>
      <c r="F38" s="83">
        <v>11.778716917312</v>
      </c>
      <c r="G38" s="83">
        <v>-0.111984701811893</v>
      </c>
      <c r="H38" s="83">
        <v>18.155036555353799</v>
      </c>
      <c r="I38" s="83">
        <v>27.094390438765497</v>
      </c>
      <c r="J38" s="83">
        <v>-6.5056791802979799</v>
      </c>
      <c r="K38" s="83">
        <v>-14.7723457728898</v>
      </c>
      <c r="L38" s="83">
        <v>-46.9180305047594</v>
      </c>
      <c r="M38" s="83">
        <v>-41.101665019181702</v>
      </c>
      <c r="N38" s="83">
        <v>11.4061611026482</v>
      </c>
      <c r="O38" s="83">
        <v>-10.863898026995201</v>
      </c>
      <c r="P38" s="83">
        <v>-40.274862960060098</v>
      </c>
      <c r="Q38" s="83">
        <v>7.0869886891560396</v>
      </c>
      <c r="R38" s="83">
        <v>-32.416686357515196</v>
      </c>
      <c r="S38" s="83">
        <v>-90.340792202161907</v>
      </c>
    </row>
    <row r="39" spans="1:37">
      <c r="B39" s="5" t="s">
        <v>65</v>
      </c>
      <c r="C39" s="83">
        <v>-49</v>
      </c>
      <c r="D39" s="83">
        <v>-14.143726402440199</v>
      </c>
      <c r="E39" s="83">
        <v>-24.5018360249381</v>
      </c>
      <c r="F39" s="83">
        <v>-14.9730021808289</v>
      </c>
      <c r="G39" s="83">
        <v>-31.5923039116383</v>
      </c>
      <c r="H39" s="83">
        <v>-85.210868519845505</v>
      </c>
      <c r="I39" s="83">
        <v>-19.6548970699574</v>
      </c>
      <c r="J39" s="83">
        <v>-48.093119292296798</v>
      </c>
      <c r="K39" s="83">
        <v>-32.339934563965301</v>
      </c>
      <c r="L39" s="83">
        <v>-35.499448727599699</v>
      </c>
      <c r="M39" s="83">
        <v>-135.58739965381909</v>
      </c>
      <c r="N39" s="83">
        <v>3.3951391319327975</v>
      </c>
      <c r="O39" s="83">
        <v>-18.253709508610989</v>
      </c>
      <c r="P39" s="83">
        <v>-16.640707680816398</v>
      </c>
      <c r="Q39" s="83">
        <v>-8.72132312661142</v>
      </c>
      <c r="R39" s="83">
        <v>-40.220601184106101</v>
      </c>
      <c r="S39" s="83">
        <v>-0.39352035703782201</v>
      </c>
    </row>
    <row r="40" spans="1:37">
      <c r="B40" s="5" t="s">
        <v>66</v>
      </c>
      <c r="C40" s="83">
        <v>-5.7917230989521613</v>
      </c>
      <c r="D40" s="83">
        <v>-5.3970488121009055</v>
      </c>
      <c r="E40" s="83">
        <v>-9.131622930299045</v>
      </c>
      <c r="F40" s="83">
        <v>-9.223491948397708</v>
      </c>
      <c r="G40" s="83">
        <v>1.5984239730985905</v>
      </c>
      <c r="H40" s="83">
        <v>-22.153739717698386</v>
      </c>
      <c r="I40" s="83">
        <v>0.38952672356668927</v>
      </c>
      <c r="J40" s="83">
        <v>-0.20006157055934182</v>
      </c>
      <c r="K40" s="83">
        <v>0.58381199017330232</v>
      </c>
      <c r="L40" s="83">
        <v>0.5852965106632837</v>
      </c>
      <c r="M40" s="83">
        <v>1.3585736538448145</v>
      </c>
      <c r="N40" s="83">
        <v>0.67742460924031889</v>
      </c>
      <c r="O40" s="83">
        <v>43.804440112592417</v>
      </c>
      <c r="P40" s="83">
        <v>-86.604980384477727</v>
      </c>
      <c r="Q40" s="83">
        <v>301.60019360616633</v>
      </c>
      <c r="R40" s="83">
        <v>259.47707794351936</v>
      </c>
      <c r="S40" s="83">
        <v>-68.300327444993286</v>
      </c>
    </row>
    <row r="41" spans="1:37" s="2" customFormat="1">
      <c r="A41" s="4" t="s">
        <v>67</v>
      </c>
      <c r="B41" s="35"/>
      <c r="C41" s="82">
        <v>109.223547272133</v>
      </c>
      <c r="D41" s="82">
        <v>62.752067676051901</v>
      </c>
      <c r="E41" s="82">
        <v>-14.095814174044001</v>
      </c>
      <c r="F41" s="82">
        <v>46.310154917611399</v>
      </c>
      <c r="G41" s="82">
        <v>81.087814882714795</v>
      </c>
      <c r="H41" s="82">
        <v>176.05422330233398</v>
      </c>
      <c r="I41" s="82">
        <v>87.094784463629694</v>
      </c>
      <c r="J41" s="82">
        <v>32.135001985716201</v>
      </c>
      <c r="K41" s="82">
        <v>71.420627610376599</v>
      </c>
      <c r="L41" s="82">
        <v>-61.217390940761902</v>
      </c>
      <c r="M41" s="82">
        <v>129.43302311895999</v>
      </c>
      <c r="N41" s="82">
        <v>43.8063533766123</v>
      </c>
      <c r="O41" s="82">
        <v>-2.9676586068437802</v>
      </c>
      <c r="P41" s="82">
        <v>-93.851470380400201</v>
      </c>
      <c r="Q41" s="82">
        <v>276.98132194116499</v>
      </c>
      <c r="R41" s="82">
        <v>217.811963497108</v>
      </c>
      <c r="S41" s="82">
        <v>-166.91985672801098</v>
      </c>
      <c r="T41" s="383"/>
      <c r="U41" s="383"/>
      <c r="V41" s="383"/>
      <c r="W41" s="383"/>
      <c r="X41" s="383"/>
      <c r="Y41" s="383"/>
      <c r="Z41" s="383"/>
      <c r="AA41" s="383"/>
      <c r="AB41" s="383"/>
      <c r="AC41" s="383"/>
      <c r="AD41" s="383"/>
      <c r="AE41" s="383"/>
      <c r="AF41" s="383"/>
      <c r="AG41" s="383"/>
      <c r="AH41" s="383"/>
      <c r="AI41" s="383"/>
      <c r="AJ41" s="383"/>
      <c r="AK41" s="383"/>
    </row>
    <row r="42" spans="1:37">
      <c r="B42" s="5" t="s">
        <v>68</v>
      </c>
      <c r="C42" s="83">
        <v>-178.89885765477598</v>
      </c>
      <c r="D42" s="83">
        <v>-41.5541360832175</v>
      </c>
      <c r="E42" s="83">
        <v>-40.153847730845001</v>
      </c>
      <c r="F42" s="83">
        <v>-42.903477395504403</v>
      </c>
      <c r="G42" s="83">
        <v>-32.9961389127091</v>
      </c>
      <c r="H42" s="83">
        <v>-157.60760012227598</v>
      </c>
      <c r="I42" s="83">
        <v>-33.135901391558001</v>
      </c>
      <c r="J42" s="83">
        <v>-36.823615240089296</v>
      </c>
      <c r="K42" s="83">
        <v>-0.57958626155131798</v>
      </c>
      <c r="L42" s="83">
        <v>-45.913519440416799</v>
      </c>
      <c r="M42" s="83">
        <v>-116.452622333615</v>
      </c>
      <c r="N42" s="83">
        <v>-18.974987500845899</v>
      </c>
      <c r="O42" s="83">
        <v>-24.204717870089898</v>
      </c>
      <c r="P42" s="83">
        <v>-47.851569361232499</v>
      </c>
      <c r="Q42" s="83">
        <v>-31.460062852339298</v>
      </c>
      <c r="R42" s="83">
        <v>-120.340173247241</v>
      </c>
      <c r="S42" s="83">
        <v>16.406438558394502</v>
      </c>
    </row>
    <row r="43" spans="1:37" s="2" customFormat="1">
      <c r="A43" s="4" t="s">
        <v>69</v>
      </c>
      <c r="B43" s="35"/>
      <c r="C43" s="82">
        <v>-69.675310382642095</v>
      </c>
      <c r="D43" s="82">
        <v>21.197931592835399</v>
      </c>
      <c r="E43" s="82">
        <v>-54.2496619048895</v>
      </c>
      <c r="F43" s="82">
        <v>3.4066775221080903</v>
      </c>
      <c r="G43" s="82">
        <v>48.0916759700036</v>
      </c>
      <c r="H43" s="82">
        <v>18.4466231800576</v>
      </c>
      <c r="I43" s="82">
        <v>53.958883072070904</v>
      </c>
      <c r="J43" s="82">
        <v>-4.6886132543718801</v>
      </c>
      <c r="K43" s="82">
        <v>70.841041348824902</v>
      </c>
      <c r="L43" s="82">
        <v>-107.13091038118101</v>
      </c>
      <c r="M43" s="82">
        <v>12.9804007853429</v>
      </c>
      <c r="N43" s="82">
        <v>24.831365875766998</v>
      </c>
      <c r="O43" s="82">
        <v>-27.1723764769329</v>
      </c>
      <c r="P43" s="82">
        <v>-141.70303974163099</v>
      </c>
      <c r="Q43" s="82">
        <v>245.521259088818</v>
      </c>
      <c r="R43" s="82">
        <v>97.471790249863403</v>
      </c>
      <c r="S43" s="82">
        <v>-150.51341816961701</v>
      </c>
      <c r="T43" s="383"/>
      <c r="U43" s="383"/>
      <c r="V43" s="383"/>
      <c r="W43" s="383"/>
      <c r="X43" s="383"/>
      <c r="Y43" s="383"/>
      <c r="Z43" s="383"/>
      <c r="AA43" s="383"/>
      <c r="AB43" s="383"/>
      <c r="AC43" s="383"/>
      <c r="AD43" s="383"/>
      <c r="AE43" s="383"/>
      <c r="AF43" s="383"/>
      <c r="AG43" s="383"/>
      <c r="AH43" s="383"/>
      <c r="AI43" s="383"/>
      <c r="AJ43" s="383"/>
      <c r="AK43" s="383"/>
    </row>
    <row r="44" spans="1:37">
      <c r="B44" s="5" t="s">
        <v>70</v>
      </c>
      <c r="C44" s="83">
        <v>-20.444448234923701</v>
      </c>
      <c r="D44" s="83">
        <v>2.9272164839419803</v>
      </c>
      <c r="E44" s="83">
        <v>6.0247343442237495</v>
      </c>
      <c r="F44" s="83">
        <v>8.3035187882878905</v>
      </c>
      <c r="G44" s="83">
        <v>33.424280407266799</v>
      </c>
      <c r="H44" s="83">
        <v>50.679750023720402</v>
      </c>
      <c r="I44" s="83">
        <v>-32.430461280968998</v>
      </c>
      <c r="J44" s="83">
        <v>-2.2388315150506699</v>
      </c>
      <c r="K44" s="83">
        <v>7.8E-2</v>
      </c>
      <c r="L44" s="83">
        <v>-4.2109999999999399</v>
      </c>
      <c r="M44" s="83">
        <v>-38.8022927960196</v>
      </c>
      <c r="N44" s="83">
        <v>-7.9249999999999998E-3</v>
      </c>
      <c r="O44" s="83">
        <v>64.362833208726101</v>
      </c>
      <c r="P44" s="83">
        <v>-4.3778112172692802</v>
      </c>
      <c r="Q44" s="83">
        <v>-3.0409305271438103</v>
      </c>
      <c r="R44" s="83">
        <v>56.720584960471598</v>
      </c>
      <c r="S44" s="83">
        <v>-6.8474999999999994E-2</v>
      </c>
    </row>
    <row r="45" spans="1:37">
      <c r="B45" s="5" t="s">
        <v>71</v>
      </c>
      <c r="C45" s="83">
        <v>58.157028413362298</v>
      </c>
      <c r="D45" s="83">
        <v>-7.4491550926159902E-2</v>
      </c>
      <c r="E45" s="83">
        <v>20.8065461403767</v>
      </c>
      <c r="F45" s="83">
        <v>8.8330583113572985</v>
      </c>
      <c r="G45" s="83">
        <v>-12.196731535876301</v>
      </c>
      <c r="H45" s="83">
        <v>17.368381364931501</v>
      </c>
      <c r="I45" s="83">
        <v>-4.3450631197037897</v>
      </c>
      <c r="J45" s="83">
        <v>5.65391810517567</v>
      </c>
      <c r="K45" s="83">
        <v>-2.4833801249078302</v>
      </c>
      <c r="L45" s="83">
        <v>16.960130014761798</v>
      </c>
      <c r="M45" s="83">
        <v>15.7856048753259</v>
      </c>
      <c r="N45" s="83">
        <v>-10.4458701749918</v>
      </c>
      <c r="O45" s="83">
        <v>8.4462152462472098</v>
      </c>
      <c r="P45" s="83">
        <v>16.074492394609901</v>
      </c>
      <c r="Q45" s="83">
        <v>-19.730528391403698</v>
      </c>
      <c r="R45" s="83">
        <v>-4.8114909255383198</v>
      </c>
      <c r="S45" s="83">
        <v>28.177182818207299</v>
      </c>
    </row>
    <row r="46" spans="1:37">
      <c r="A46" s="4" t="s">
        <v>72</v>
      </c>
      <c r="B46" s="35"/>
      <c r="C46" s="82">
        <v>-31.9627302042019</v>
      </c>
      <c r="D46" s="82">
        <v>24.050656525850901</v>
      </c>
      <c r="E46" s="82">
        <v>-27.418381420289599</v>
      </c>
      <c r="F46" s="82">
        <v>20.543254621753103</v>
      </c>
      <c r="G46" s="82">
        <v>69.319224841395197</v>
      </c>
      <c r="H46" s="82">
        <v>86.494754568709595</v>
      </c>
      <c r="I46" s="82">
        <v>17.1833586713981</v>
      </c>
      <c r="J46" s="82">
        <v>-1.27352666424733</v>
      </c>
      <c r="K46" s="82">
        <v>68.43566122391799</v>
      </c>
      <c r="L46" s="82">
        <v>-94.381780366419591</v>
      </c>
      <c r="M46" s="82">
        <v>-10.0362871353509</v>
      </c>
      <c r="N46" s="82">
        <v>14.377570700775101</v>
      </c>
      <c r="O46" s="82">
        <v>45.636671978038798</v>
      </c>
      <c r="P46" s="82">
        <v>-130.00635856429099</v>
      </c>
      <c r="Q46" s="82">
        <v>222.74980017027301</v>
      </c>
      <c r="R46" s="82">
        <v>149.380884284796</v>
      </c>
      <c r="S46" s="82">
        <v>-122.40471035140899</v>
      </c>
    </row>
    <row r="47" spans="1:37" hidden="1">
      <c r="B47" s="5" t="s">
        <v>73</v>
      </c>
      <c r="C47" s="83">
        <v>0</v>
      </c>
      <c r="D47" s="83">
        <v>0</v>
      </c>
      <c r="E47" s="83">
        <v>0</v>
      </c>
      <c r="F47" s="83">
        <v>0</v>
      </c>
      <c r="G47" s="83">
        <v>0</v>
      </c>
      <c r="H47" s="83">
        <v>0</v>
      </c>
      <c r="I47" s="83">
        <v>0</v>
      </c>
      <c r="J47" s="83">
        <v>0</v>
      </c>
      <c r="K47" s="83">
        <v>0</v>
      </c>
      <c r="L47" s="83">
        <v>0</v>
      </c>
      <c r="M47" s="83">
        <v>0</v>
      </c>
      <c r="N47" s="83"/>
      <c r="O47" s="83"/>
      <c r="P47" s="83">
        <v>0</v>
      </c>
      <c r="Q47" s="3">
        <v>0</v>
      </c>
      <c r="R47" s="3">
        <v>0</v>
      </c>
    </row>
    <row r="48" spans="1:37" s="2" customFormat="1">
      <c r="A48" s="4" t="s">
        <v>74</v>
      </c>
      <c r="C48" s="87">
        <v>-0.31855377581751398</v>
      </c>
      <c r="D48" s="87">
        <v>0.2395961000782118</v>
      </c>
      <c r="E48" s="87">
        <v>-0.27313769682405986</v>
      </c>
      <c r="F48" s="87">
        <v>0.20431291146271538</v>
      </c>
      <c r="G48" s="87">
        <v>0.68940054541417406</v>
      </c>
      <c r="H48" s="87">
        <v>0.86163885249352079</v>
      </c>
      <c r="I48" s="87">
        <v>0.17051719397648255</v>
      </c>
      <c r="J48" s="87">
        <v>-1.2635070533145457E-2</v>
      </c>
      <c r="K48" s="87">
        <v>0.67882419504952629</v>
      </c>
      <c r="L48" s="87">
        <v>-0.93615072919211251</v>
      </c>
      <c r="M48" s="87">
        <v>-9.957325543788656E-2</v>
      </c>
      <c r="N48" s="87">
        <v>0.14232118450213915</v>
      </c>
      <c r="O48" s="87">
        <f>O46/O50*1000</f>
        <v>0.45135666084500842</v>
      </c>
      <c r="P48" s="87">
        <f>P46/P50*1000</f>
        <v>-1.2852701264870439</v>
      </c>
      <c r="Q48" s="87">
        <f>Q46/Q50*1000</f>
        <v>2.2022165556439375</v>
      </c>
      <c r="R48" s="87">
        <f>R46/R50*1000</f>
        <v>1.4769129586015581</v>
      </c>
      <c r="S48" s="87">
        <f>S46/S50*1000</f>
        <v>-1.2104537083691049</v>
      </c>
      <c r="T48" s="383"/>
      <c r="U48" s="383"/>
      <c r="V48" s="383"/>
      <c r="W48" s="383"/>
      <c r="X48" s="383"/>
      <c r="Y48" s="383"/>
      <c r="Z48" s="383"/>
      <c r="AA48" s="383"/>
      <c r="AB48" s="383"/>
      <c r="AC48" s="383"/>
      <c r="AD48" s="383"/>
      <c r="AE48" s="383"/>
      <c r="AF48" s="383"/>
      <c r="AG48" s="383"/>
      <c r="AH48" s="383"/>
      <c r="AI48" s="383"/>
      <c r="AJ48" s="383"/>
      <c r="AK48" s="383"/>
    </row>
    <row r="49" spans="1:37" s="2" customFormat="1">
      <c r="A49" s="4"/>
      <c r="C49" s="55"/>
      <c r="D49" s="55"/>
      <c r="E49" s="55"/>
      <c r="F49" s="55"/>
      <c r="G49" s="55"/>
      <c r="H49" s="55"/>
      <c r="I49" s="55"/>
      <c r="J49" s="55"/>
      <c r="K49" s="55"/>
      <c r="L49" s="55"/>
      <c r="M49" s="55"/>
      <c r="N49" s="55"/>
      <c r="O49" s="55"/>
      <c r="P49" s="55"/>
      <c r="T49" s="383"/>
      <c r="U49" s="383"/>
      <c r="V49" s="383"/>
      <c r="W49" s="383"/>
      <c r="X49" s="383"/>
      <c r="Y49" s="383"/>
      <c r="Z49" s="383"/>
      <c r="AA49" s="383"/>
      <c r="AB49" s="383"/>
      <c r="AC49" s="383"/>
      <c r="AD49" s="383"/>
      <c r="AE49" s="383"/>
      <c r="AF49" s="383"/>
      <c r="AG49" s="383"/>
      <c r="AH49" s="383"/>
      <c r="AI49" s="383"/>
      <c r="AJ49" s="383"/>
      <c r="AK49" s="383"/>
    </row>
    <row r="50" spans="1:37">
      <c r="A50" s="5" t="s">
        <v>75</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f>'Group (Underlying)'!O49</f>
        <v>101110</v>
      </c>
      <c r="P50" s="38">
        <v>101151</v>
      </c>
      <c r="Q50" s="38">
        <v>101148</v>
      </c>
      <c r="R50" s="38">
        <v>101144</v>
      </c>
      <c r="S50" s="38">
        <v>101123</v>
      </c>
    </row>
    <row r="51" spans="1:37">
      <c r="A51" s="5" t="s">
        <v>76</v>
      </c>
      <c r="B51" s="38"/>
      <c r="C51" s="38">
        <v>100337</v>
      </c>
      <c r="D51" s="38">
        <v>100380</v>
      </c>
      <c r="E51" s="38">
        <v>100383</v>
      </c>
      <c r="F51" s="38">
        <v>100548</v>
      </c>
      <c r="G51" s="38">
        <v>100550</v>
      </c>
      <c r="H51" s="38">
        <v>100384</v>
      </c>
      <c r="I51" s="38">
        <v>100772</v>
      </c>
      <c r="J51" s="38">
        <v>100793</v>
      </c>
      <c r="K51" s="38">
        <v>100815</v>
      </c>
      <c r="L51" s="38">
        <v>100819</v>
      </c>
      <c r="M51" s="38">
        <v>100793</v>
      </c>
      <c r="N51" s="38">
        <v>101022</v>
      </c>
      <c r="O51" s="38">
        <f>'Group (Underlying)'!O50</f>
        <v>101110</v>
      </c>
      <c r="P51" s="38">
        <v>101151</v>
      </c>
      <c r="Q51" s="38">
        <v>101148</v>
      </c>
      <c r="R51" s="38">
        <v>101144</v>
      </c>
      <c r="S51" s="38">
        <v>101123</v>
      </c>
    </row>
    <row r="52" spans="1:37">
      <c r="A52" s="5" t="s">
        <v>77</v>
      </c>
      <c r="B52" s="47"/>
      <c r="C52" s="195">
        <v>-0.31855377581751398</v>
      </c>
      <c r="D52" s="195">
        <v>0.2395961000782118</v>
      </c>
      <c r="E52" s="195">
        <v>-0.27313769682405986</v>
      </c>
      <c r="F52" s="195">
        <v>0.20431291146271538</v>
      </c>
      <c r="G52" s="195">
        <v>0.68940054541417406</v>
      </c>
      <c r="H52" s="195">
        <v>0.86163885249352079</v>
      </c>
      <c r="I52" s="195">
        <v>0.17051719397648255</v>
      </c>
      <c r="J52" s="195">
        <v>-1.2635070533145457E-2</v>
      </c>
      <c r="K52" s="195">
        <v>0.67882419504952629</v>
      </c>
      <c r="L52" s="195">
        <v>-0.93615072919211251</v>
      </c>
      <c r="M52" s="195">
        <v>-9.957325543788656E-2</v>
      </c>
      <c r="N52" s="195">
        <v>0.14232118450213915</v>
      </c>
      <c r="O52" s="47">
        <f>O46/O50*1000</f>
        <v>0.45135666084500842</v>
      </c>
      <c r="P52" s="47">
        <f>P46/P50*1000</f>
        <v>-1.2852701264870439</v>
      </c>
      <c r="Q52" s="47">
        <f>Q46/Q50*1000</f>
        <v>2.2022165556439375</v>
      </c>
      <c r="R52" s="47">
        <f>R46/R50*1000</f>
        <v>1.4769129586015581</v>
      </c>
      <c r="S52" s="47">
        <f>S46/S50*1000</f>
        <v>-1.2104537083691049</v>
      </c>
    </row>
    <row r="53" spans="1:37">
      <c r="A53" s="5"/>
      <c r="B53" s="47"/>
      <c r="C53" s="47"/>
      <c r="D53" s="47"/>
      <c r="E53" s="47"/>
      <c r="F53" s="47"/>
      <c r="G53" s="47"/>
      <c r="H53" s="47"/>
      <c r="I53" s="47"/>
      <c r="J53" s="47"/>
      <c r="K53" s="47"/>
      <c r="L53" s="47"/>
      <c r="M53" s="47"/>
      <c r="N53" s="47"/>
      <c r="O53" s="47"/>
      <c r="P53" s="47"/>
    </row>
    <row r="54" spans="1:37">
      <c r="A54" s="4" t="s">
        <v>78</v>
      </c>
      <c r="B54" s="47"/>
      <c r="C54" s="47"/>
      <c r="D54" s="47"/>
      <c r="E54" s="47"/>
      <c r="F54" s="47"/>
      <c r="G54" s="47"/>
      <c r="H54" s="47"/>
      <c r="I54" s="47"/>
      <c r="J54" s="47"/>
      <c r="K54" s="47"/>
      <c r="L54" s="47"/>
      <c r="M54" s="47"/>
      <c r="N54" s="47"/>
      <c r="O54" s="47"/>
      <c r="P54" s="47"/>
    </row>
    <row r="55" spans="1:37" s="27" customFormat="1">
      <c r="A55" s="84" t="s">
        <v>79</v>
      </c>
      <c r="B55" s="88"/>
      <c r="C55" s="89">
        <v>-3.39413720541848E-2</v>
      </c>
      <c r="D55" s="89">
        <v>-2.41845631939785E-3</v>
      </c>
      <c r="E55" s="89">
        <v>-4.6926406190847404E-2</v>
      </c>
      <c r="F55" s="89">
        <v>-5.40718514259678E-2</v>
      </c>
      <c r="G55" s="89">
        <v>-0.1040635666618</v>
      </c>
      <c r="H55" s="89">
        <v>-0.20748028059801299</v>
      </c>
      <c r="I55" s="89">
        <v>-0.12506959576794702</v>
      </c>
      <c r="J55" s="89">
        <v>-0.11866268805274799</v>
      </c>
      <c r="K55" s="89">
        <v>-0.13570368712511199</v>
      </c>
      <c r="L55" s="89">
        <v>-0.13344657265728402</v>
      </c>
      <c r="M55" s="89">
        <v>-0.51288254360309105</v>
      </c>
      <c r="N55" s="89">
        <v>-0.124963716383414</v>
      </c>
      <c r="O55" s="89">
        <v>-0.12957148172956801</v>
      </c>
      <c r="P55" s="89">
        <v>-0.132792771027439</v>
      </c>
      <c r="Q55" s="89">
        <v>-0.15325946256259998</v>
      </c>
      <c r="R55" s="89">
        <v>-0.54058743170302104</v>
      </c>
      <c r="S55" s="89">
        <v>-0.155557153205344</v>
      </c>
      <c r="T55" s="385"/>
      <c r="U55" s="385"/>
      <c r="V55" s="385"/>
      <c r="W55" s="385"/>
      <c r="X55" s="385"/>
      <c r="Y55" s="385"/>
      <c r="Z55" s="385"/>
      <c r="AA55" s="385"/>
      <c r="AB55" s="385"/>
      <c r="AC55" s="385"/>
      <c r="AD55" s="385"/>
      <c r="AE55" s="385"/>
      <c r="AF55" s="385"/>
      <c r="AG55" s="385"/>
      <c r="AH55" s="385"/>
      <c r="AI55" s="385"/>
      <c r="AJ55" s="385"/>
      <c r="AK55" s="385"/>
    </row>
    <row r="56" spans="1:37" s="27" customFormat="1">
      <c r="A56" s="84" t="s">
        <v>80</v>
      </c>
      <c r="B56" s="88"/>
      <c r="C56" s="89">
        <v>54.930255192792103</v>
      </c>
      <c r="D56" s="89">
        <v>-1.2563871368214099</v>
      </c>
      <c r="E56" s="89">
        <v>19.671256033066999</v>
      </c>
      <c r="F56" s="89">
        <v>7.4544319054396002</v>
      </c>
      <c r="G56" s="89">
        <v>-12.7164971379164</v>
      </c>
      <c r="H56" s="89">
        <v>13.1528036637688</v>
      </c>
      <c r="I56" s="89">
        <v>-5.3529394696157393</v>
      </c>
      <c r="J56" s="89">
        <v>5.2185953118022494</v>
      </c>
      <c r="K56" s="89">
        <v>-3.1450120892105402</v>
      </c>
      <c r="L56" s="89">
        <v>7.93785693411815</v>
      </c>
      <c r="M56" s="89">
        <v>4.6585006870941195</v>
      </c>
      <c r="N56" s="89">
        <v>-13.127761970618</v>
      </c>
      <c r="O56" s="89">
        <v>6.1936317270198398</v>
      </c>
      <c r="P56" s="89">
        <v>14.7768233921374</v>
      </c>
      <c r="Q56" s="89">
        <v>-19.238374238889801</v>
      </c>
      <c r="R56" s="89">
        <v>-11.3956810903506</v>
      </c>
      <c r="S56" s="89">
        <v>26.091434426220701</v>
      </c>
      <c r="T56" s="385"/>
      <c r="U56" s="385"/>
      <c r="V56" s="385"/>
      <c r="W56" s="385"/>
      <c r="X56" s="385"/>
      <c r="Y56" s="385"/>
      <c r="Z56" s="385"/>
      <c r="AA56" s="385"/>
      <c r="AB56" s="385"/>
      <c r="AC56" s="385"/>
      <c r="AD56" s="385"/>
      <c r="AE56" s="385"/>
      <c r="AF56" s="385"/>
      <c r="AG56" s="385"/>
      <c r="AH56" s="385"/>
      <c r="AI56" s="385"/>
      <c r="AJ56" s="385"/>
      <c r="AK56" s="385"/>
    </row>
    <row r="57" spans="1:37" s="27" customFormat="1">
      <c r="A57" s="84" t="s">
        <v>82</v>
      </c>
      <c r="B57" s="88"/>
      <c r="C57" s="89">
        <v>3.0442831252232101</v>
      </c>
      <c r="D57" s="89">
        <v>1.1353498957545001</v>
      </c>
      <c r="E57" s="89">
        <v>1.15061253245228</v>
      </c>
      <c r="F57" s="89">
        <v>1.38850213955267</v>
      </c>
      <c r="G57" s="89">
        <v>1.09319985716373</v>
      </c>
      <c r="H57" s="89">
        <v>4.7676644249231801</v>
      </c>
      <c r="I57" s="89">
        <v>1.13252284109381</v>
      </c>
      <c r="J57" s="89">
        <v>0.55434634386650894</v>
      </c>
      <c r="K57" s="89">
        <v>0.79645246711568995</v>
      </c>
      <c r="L57" s="89">
        <v>1.3898750204724</v>
      </c>
      <c r="M57" s="89">
        <v>3.8731966725483997</v>
      </c>
      <c r="N57" s="89">
        <v>1.2678874011598</v>
      </c>
      <c r="O57" s="89">
        <v>1.10145753025866</v>
      </c>
      <c r="P57" s="89">
        <v>0.89728239634557994</v>
      </c>
      <c r="Q57" s="89">
        <v>-2.8055450138181501</v>
      </c>
      <c r="R57" s="89">
        <v>0.461082313945887</v>
      </c>
      <c r="S57" s="89">
        <v>7.9527244242625306E-2</v>
      </c>
      <c r="T57" s="385"/>
      <c r="U57" s="385"/>
      <c r="V57" s="385"/>
      <c r="W57" s="385"/>
      <c r="X57" s="385"/>
      <c r="Y57" s="385"/>
      <c r="Z57" s="385"/>
      <c r="AA57" s="385"/>
      <c r="AB57" s="385"/>
      <c r="AC57" s="385"/>
      <c r="AD57" s="385"/>
      <c r="AE57" s="385"/>
      <c r="AF57" s="385"/>
      <c r="AG57" s="385"/>
      <c r="AH57" s="385"/>
      <c r="AI57" s="385"/>
      <c r="AJ57" s="385"/>
      <c r="AK57" s="385"/>
    </row>
    <row r="58" spans="1:37" s="27" customFormat="1">
      <c r="A58" s="84" t="s">
        <v>83</v>
      </c>
      <c r="B58" s="88"/>
      <c r="C58" s="89">
        <v>0</v>
      </c>
      <c r="D58" s="89">
        <v>0</v>
      </c>
      <c r="E58" s="89">
        <v>0</v>
      </c>
      <c r="F58" s="89">
        <v>0</v>
      </c>
      <c r="G58" s="89">
        <v>0</v>
      </c>
      <c r="H58" s="89">
        <v>0</v>
      </c>
      <c r="I58" s="89">
        <v>0</v>
      </c>
      <c r="J58" s="89">
        <v>0</v>
      </c>
      <c r="K58" s="89">
        <v>0</v>
      </c>
      <c r="L58" s="89">
        <v>8</v>
      </c>
      <c r="M58" s="89">
        <v>8</v>
      </c>
      <c r="N58" s="89">
        <v>1.5363278908</v>
      </c>
      <c r="O58" s="89">
        <v>1.280046692</v>
      </c>
      <c r="P58" s="89">
        <v>0.53221685130000007</v>
      </c>
      <c r="Q58" s="89">
        <v>2.08153881169412</v>
      </c>
      <c r="R58" s="89">
        <v>6.2743302457941201</v>
      </c>
      <c r="S58" s="89">
        <v>2.0501779299609999</v>
      </c>
      <c r="T58" s="385"/>
      <c r="U58" s="385"/>
      <c r="V58" s="385"/>
      <c r="W58" s="385"/>
      <c r="X58" s="385"/>
      <c r="Y58" s="385"/>
      <c r="Z58" s="385"/>
      <c r="AA58" s="385"/>
      <c r="AB58" s="385"/>
      <c r="AC58" s="385"/>
      <c r="AD58" s="385"/>
      <c r="AE58" s="385"/>
      <c r="AF58" s="385"/>
      <c r="AG58" s="385"/>
      <c r="AH58" s="385"/>
      <c r="AI58" s="385"/>
      <c r="AJ58" s="385"/>
      <c r="AK58" s="385"/>
    </row>
    <row r="59" spans="1:37" s="27" customFormat="1">
      <c r="A59" s="84"/>
      <c r="B59" s="88"/>
      <c r="C59" s="89"/>
      <c r="D59" s="89"/>
      <c r="E59" s="89"/>
      <c r="F59" s="89"/>
      <c r="G59" s="89"/>
      <c r="H59" s="89"/>
      <c r="I59" s="89"/>
      <c r="J59" s="89"/>
      <c r="K59" s="89"/>
      <c r="L59" s="89"/>
      <c r="M59" s="89"/>
      <c r="N59" s="89"/>
      <c r="O59" s="89"/>
      <c r="T59" s="385"/>
      <c r="U59" s="385"/>
      <c r="V59" s="385"/>
      <c r="W59" s="385"/>
      <c r="X59" s="385"/>
      <c r="Y59" s="385"/>
      <c r="Z59" s="385"/>
      <c r="AA59" s="385"/>
      <c r="AB59" s="385"/>
      <c r="AC59" s="385"/>
      <c r="AD59" s="385"/>
      <c r="AE59" s="385"/>
      <c r="AF59" s="385"/>
      <c r="AG59" s="385"/>
      <c r="AH59" s="385"/>
      <c r="AI59" s="385"/>
      <c r="AJ59" s="385"/>
      <c r="AK59" s="385"/>
    </row>
    <row r="60" spans="1:37" s="27" customFormat="1">
      <c r="A60" s="4" t="s">
        <v>84</v>
      </c>
      <c r="B60" s="47"/>
      <c r="C60" s="82">
        <v>58.157028413362283</v>
      </c>
      <c r="D60" s="82">
        <v>-0.12345569738630768</v>
      </c>
      <c r="E60" s="82">
        <v>20.774942159328429</v>
      </c>
      <c r="F60" s="82">
        <v>8.7888621935663025</v>
      </c>
      <c r="G60" s="82">
        <v>-11.72736084741447</v>
      </c>
      <c r="H60" s="82">
        <v>17.35355606890629</v>
      </c>
      <c r="I60" s="82">
        <v>-4.3454862242898766</v>
      </c>
      <c r="J60" s="82">
        <v>5.654278967616011</v>
      </c>
      <c r="K60" s="82">
        <v>-2.484263309219962</v>
      </c>
      <c r="L60" s="82">
        <v>16.958296512333298</v>
      </c>
      <c r="M60" s="82">
        <v>15.782825946439431</v>
      </c>
      <c r="N60" s="82">
        <v>-10.448510395041612</v>
      </c>
      <c r="O60" s="82">
        <f>SUM(O55:O58)</f>
        <v>8.4455644675489321</v>
      </c>
      <c r="P60" s="82">
        <v>16.073529868755539</v>
      </c>
      <c r="Q60" s="82">
        <v>-20.11563990357643</v>
      </c>
      <c r="R60" s="82">
        <v>-5.2008559623136126</v>
      </c>
      <c r="S60" s="82">
        <v>28.065582447218983</v>
      </c>
      <c r="T60" s="385"/>
      <c r="U60" s="385"/>
      <c r="V60" s="385"/>
      <c r="W60" s="385"/>
      <c r="X60" s="385"/>
      <c r="Y60" s="385"/>
      <c r="Z60" s="385"/>
      <c r="AA60" s="385"/>
      <c r="AB60" s="385"/>
      <c r="AC60" s="385"/>
      <c r="AD60" s="385"/>
      <c r="AE60" s="385"/>
      <c r="AF60" s="385"/>
      <c r="AG60" s="385"/>
      <c r="AH60" s="385"/>
      <c r="AI60" s="385"/>
      <c r="AJ60" s="385"/>
      <c r="AK60" s="385"/>
    </row>
    <row r="61" spans="1:37">
      <c r="A61" s="5"/>
      <c r="B61" s="47"/>
      <c r="C61" s="82"/>
      <c r="D61" s="82"/>
      <c r="E61" s="82"/>
      <c r="F61" s="82"/>
      <c r="G61" s="82"/>
      <c r="H61" s="82"/>
      <c r="I61" s="82"/>
      <c r="J61" s="82"/>
      <c r="K61" s="82"/>
      <c r="L61" s="82"/>
      <c r="M61" s="82"/>
      <c r="N61" s="82"/>
      <c r="O61" s="82"/>
      <c r="P61" s="82"/>
    </row>
    <row r="62" spans="1:37">
      <c r="A62" s="5"/>
      <c r="B62" s="47"/>
      <c r="C62" s="82"/>
      <c r="D62" s="82"/>
      <c r="E62" s="82"/>
      <c r="F62" s="82"/>
      <c r="G62" s="82"/>
      <c r="H62" s="82"/>
      <c r="I62" s="82"/>
      <c r="J62" s="82"/>
      <c r="K62" s="82"/>
      <c r="L62" s="82"/>
      <c r="M62" s="82"/>
      <c r="N62" s="82"/>
      <c r="O62" s="82"/>
      <c r="P62" s="82"/>
    </row>
    <row r="63" spans="1:37">
      <c r="A63" s="9" t="s">
        <v>134</v>
      </c>
      <c r="B63" s="78"/>
      <c r="C63" s="86"/>
      <c r="D63" s="86"/>
      <c r="E63" s="86"/>
      <c r="F63" s="86"/>
      <c r="G63" s="86"/>
      <c r="H63" s="86"/>
      <c r="I63" s="86"/>
      <c r="J63" s="86"/>
      <c r="K63" s="86"/>
      <c r="L63" s="86"/>
      <c r="M63" s="86"/>
      <c r="N63" s="86"/>
      <c r="O63" s="86"/>
      <c r="P63" s="86"/>
      <c r="Q63" s="86"/>
      <c r="R63" s="86"/>
      <c r="S63" s="86"/>
    </row>
    <row r="64" spans="1:37">
      <c r="A64" s="2" t="s">
        <v>86</v>
      </c>
      <c r="B64" s="48"/>
      <c r="C64" s="82">
        <v>785.48443556852385</v>
      </c>
      <c r="D64" s="82">
        <v>120.12362257852745</v>
      </c>
      <c r="E64" s="82">
        <v>189.66876010129633</v>
      </c>
      <c r="F64" s="82">
        <v>194.50103789547481</v>
      </c>
      <c r="G64" s="82">
        <v>264.43666769430331</v>
      </c>
      <c r="H64" s="82">
        <v>768.7300882696029</v>
      </c>
      <c r="I64" s="82">
        <v>116.35650819119729</v>
      </c>
      <c r="J64" s="82">
        <v>173.238870668701</v>
      </c>
      <c r="K64" s="82">
        <v>190.94608792119894</v>
      </c>
      <c r="L64" s="82">
        <v>280.2505710457001</v>
      </c>
      <c r="M64" s="82">
        <v>760.7920378267969</v>
      </c>
      <c r="N64" s="82">
        <v>138.50053363253349</v>
      </c>
      <c r="O64" s="82">
        <f>O70-O68-O66</f>
        <v>186.75346099990608</v>
      </c>
      <c r="P64" s="82">
        <f>P70-P68-P66</f>
        <v>195.60928084947733</v>
      </c>
      <c r="Q64" s="82">
        <v>299.09072878993163</v>
      </c>
      <c r="R64" s="82">
        <v>816.62034873535617</v>
      </c>
      <c r="S64" s="82">
        <v>131.6863117474125</v>
      </c>
    </row>
    <row r="65" spans="1:19">
      <c r="B65" s="90" t="s">
        <v>87</v>
      </c>
      <c r="C65" s="51">
        <v>0.19429186747623436</v>
      </c>
      <c r="D65" s="51">
        <v>0.12053788230121044</v>
      </c>
      <c r="E65" s="51">
        <v>0.18945323249620433</v>
      </c>
      <c r="F65" s="51">
        <v>0.19029860335895732</v>
      </c>
      <c r="G65" s="51">
        <v>0.25033161047028146</v>
      </c>
      <c r="H65" s="51">
        <v>0.18859313592621249</v>
      </c>
      <c r="I65" s="51">
        <v>0.11486558297506323</v>
      </c>
      <c r="J65" s="51">
        <v>0.16771972686875866</v>
      </c>
      <c r="K65" s="51">
        <v>0.18749382829261396</v>
      </c>
      <c r="L65" s="51">
        <v>0.27751889421053749</v>
      </c>
      <c r="M65" s="51">
        <v>0.18673672516776404</v>
      </c>
      <c r="N65" s="51">
        <v>0.13004016169557478</v>
      </c>
      <c r="O65" s="51">
        <f>O64/O12</f>
        <v>0.17712302420752488</v>
      </c>
      <c r="P65" s="51">
        <f>P64/P12</f>
        <v>0.17832118274647196</v>
      </c>
      <c r="Q65" s="51">
        <f>Q64/Q12</f>
        <v>0.26014133306376452</v>
      </c>
      <c r="R65" s="51">
        <f>R64/R12</f>
        <v>0.18834458698154641</v>
      </c>
      <c r="S65" s="51">
        <f>S64/S12</f>
        <v>0.1210838568723866</v>
      </c>
    </row>
    <row r="66" spans="1:19">
      <c r="A66" s="2" t="s">
        <v>88</v>
      </c>
      <c r="B66" s="2"/>
      <c r="C66" s="82">
        <v>0</v>
      </c>
      <c r="D66" s="82">
        <v>0</v>
      </c>
      <c r="E66" s="82">
        <v>0</v>
      </c>
      <c r="F66" s="82">
        <v>0</v>
      </c>
      <c r="G66" s="82">
        <v>145.445771122445</v>
      </c>
      <c r="H66" s="82">
        <v>145.445771122445</v>
      </c>
      <c r="I66" s="82">
        <v>3.2749548214285702</v>
      </c>
      <c r="J66" s="82">
        <v>11.2632108781792</v>
      </c>
      <c r="K66" s="82">
        <v>5.7934343159123003</v>
      </c>
      <c r="L66" s="82">
        <v>4.9549559477492</v>
      </c>
      <c r="M66" s="82">
        <v>25.286555963269301</v>
      </c>
      <c r="N66" s="82">
        <v>0</v>
      </c>
      <c r="O66" s="82">
        <v>0</v>
      </c>
      <c r="P66" s="82">
        <v>0</v>
      </c>
      <c r="Q66" s="82">
        <v>0</v>
      </c>
      <c r="R66" s="82">
        <v>0</v>
      </c>
      <c r="S66" s="82">
        <v>0</v>
      </c>
    </row>
    <row r="67" spans="1:19">
      <c r="B67" s="3" t="s">
        <v>87</v>
      </c>
      <c r="C67" s="51">
        <v>0</v>
      </c>
      <c r="D67" s="51">
        <v>0</v>
      </c>
      <c r="E67" s="51">
        <v>0</v>
      </c>
      <c r="F67" s="51">
        <v>0</v>
      </c>
      <c r="G67" s="51">
        <v>0.13768769073759574</v>
      </c>
      <c r="H67" s="51">
        <v>3.5682321404815372E-2</v>
      </c>
      <c r="I67" s="51">
        <v>3.2329914383667103E-3</v>
      </c>
      <c r="J67" s="51">
        <v>1.0904381013693268E-2</v>
      </c>
      <c r="K67" s="51">
        <v>5.6886904082605405E-3</v>
      </c>
      <c r="L67" s="51">
        <v>4.9066586745939193E-3</v>
      </c>
      <c r="M67" s="51">
        <v>6.206595779893409E-3</v>
      </c>
      <c r="N67" s="51">
        <v>0</v>
      </c>
      <c r="O67" s="51">
        <v>0</v>
      </c>
      <c r="P67" s="51">
        <f>P66/P12</f>
        <v>0</v>
      </c>
      <c r="Q67" s="51">
        <f>Q66/Q12</f>
        <v>0</v>
      </c>
      <c r="R67" s="51">
        <f>R66/R12</f>
        <v>0</v>
      </c>
      <c r="S67" s="51">
        <v>0</v>
      </c>
    </row>
    <row r="68" spans="1:19">
      <c r="A68" s="2" t="s">
        <v>89</v>
      </c>
      <c r="B68" s="48"/>
      <c r="C68" s="82">
        <v>89.270359582439113</v>
      </c>
      <c r="D68" s="82">
        <v>1.1953601517635479</v>
      </c>
      <c r="E68" s="82">
        <v>4.59707656991369</v>
      </c>
      <c r="F68" s="82">
        <v>16.707735896643197</v>
      </c>
      <c r="G68" s="82">
        <v>17.362256810915657</v>
      </c>
      <c r="H68" s="82">
        <v>39.862429429236087</v>
      </c>
      <c r="I68" s="82">
        <v>50.451379890020114</v>
      </c>
      <c r="J68" s="82">
        <v>1.4624762906918094</v>
      </c>
      <c r="K68" s="82">
        <v>8.5439516207090787</v>
      </c>
      <c r="L68" s="82">
        <v>5.3446087942808616</v>
      </c>
      <c r="M68" s="82">
        <v>65.802416595701871</v>
      </c>
      <c r="N68" s="82">
        <v>0.2082756537344895</v>
      </c>
      <c r="O68" s="82">
        <v>48.342402534019932</v>
      </c>
      <c r="P68" s="82">
        <v>16.179033580238681</v>
      </c>
      <c r="Q68" s="82">
        <v>36.348689305062322</v>
      </c>
      <c r="R68" s="82">
        <v>101.0784010730554</v>
      </c>
      <c r="S68" s="82">
        <v>20.971763690945497</v>
      </c>
    </row>
    <row r="69" spans="1:19">
      <c r="B69" s="84" t="s">
        <v>87</v>
      </c>
      <c r="C69" s="51">
        <v>2.2081283967127004E-2</v>
      </c>
      <c r="D69" s="51">
        <v>1.1994824846931276E-3</v>
      </c>
      <c r="E69" s="51">
        <v>4.5918527423154656E-3</v>
      </c>
      <c r="F69" s="51">
        <v>1.6346744679738744E-2</v>
      </c>
      <c r="G69" s="51">
        <v>1.6436153680092533E-2</v>
      </c>
      <c r="H69" s="51">
        <v>9.7794800625267027E-3</v>
      </c>
      <c r="I69" s="51">
        <v>4.9804924993460398E-2</v>
      </c>
      <c r="J69" s="51">
        <v>1.4158838780238096E-3</v>
      </c>
      <c r="K69" s="51">
        <v>8.3894790176310321E-3</v>
      </c>
      <c r="L69" s="51">
        <v>5.2925134712209759E-3</v>
      </c>
      <c r="M69" s="51">
        <v>1.6151230786150401E-2</v>
      </c>
      <c r="N69" s="51">
        <v>1.955530349128022E-4</v>
      </c>
      <c r="O69" s="51">
        <v>4.5849498523014953E-2</v>
      </c>
      <c r="P69" s="51">
        <f>P68/P12</f>
        <v>1.4749118197224624E-2</v>
      </c>
      <c r="Q69" s="51">
        <f>Q68/Q12</f>
        <v>3.1615144104252244E-2</v>
      </c>
      <c r="R69" s="51">
        <f>R68/R12</f>
        <v>2.3312632035611031E-2</v>
      </c>
      <c r="S69" s="51">
        <v>1.9283264899898407E-2</v>
      </c>
    </row>
    <row r="70" spans="1:19">
      <c r="A70" s="2" t="s">
        <v>135</v>
      </c>
      <c r="B70" s="2"/>
      <c r="C70" s="82">
        <v>874.75479515096299</v>
      </c>
      <c r="D70" s="82">
        <v>121.318982730291</v>
      </c>
      <c r="E70" s="82">
        <v>194.26583667121002</v>
      </c>
      <c r="F70" s="82">
        <v>211.208773792118</v>
      </c>
      <c r="G70" s="82">
        <v>427.24469562766399</v>
      </c>
      <c r="H70" s="82">
        <v>954.03828882128391</v>
      </c>
      <c r="I70" s="82">
        <v>170.08284290264598</v>
      </c>
      <c r="J70" s="82">
        <v>185.96455783757199</v>
      </c>
      <c r="K70" s="82">
        <v>205.2834738578203</v>
      </c>
      <c r="L70" s="82">
        <v>290.5501357877302</v>
      </c>
      <c r="M70" s="82">
        <v>851.88101038576804</v>
      </c>
      <c r="N70" s="82">
        <v>138.70880928626798</v>
      </c>
      <c r="O70" s="82">
        <v>235.09586353392601</v>
      </c>
      <c r="P70" s="82">
        <v>211.788314429716</v>
      </c>
      <c r="Q70" s="82">
        <v>335.43941809499398</v>
      </c>
      <c r="R70" s="82">
        <f>R64+R68</f>
        <v>917.69874980841155</v>
      </c>
      <c r="S70" s="82">
        <v>152.658075438358</v>
      </c>
    </row>
    <row r="71" spans="1:19">
      <c r="B71" s="84" t="s">
        <v>91</v>
      </c>
      <c r="C71" s="51">
        <v>0.21637315144336139</v>
      </c>
      <c r="D71" s="51">
        <v>0.12173736478590358</v>
      </c>
      <c r="E71" s="51">
        <v>0.19404508523851979</v>
      </c>
      <c r="F71" s="51">
        <v>0.20664534803869605</v>
      </c>
      <c r="G71" s="51">
        <v>0.40445545488796975</v>
      </c>
      <c r="H71" s="51">
        <v>0.23405493739355454</v>
      </c>
      <c r="I71" s="51">
        <v>0.16790349940689034</v>
      </c>
      <c r="J71" s="51">
        <v>0.18003999176047572</v>
      </c>
      <c r="K71" s="51">
        <v>0.20157199771850551</v>
      </c>
      <c r="L71" s="51">
        <v>0.28771806635635244</v>
      </c>
      <c r="M71" s="51">
        <v>0.20909455173380789</v>
      </c>
      <c r="N71" s="51">
        <v>0.13023571473048759</v>
      </c>
      <c r="O71" s="51">
        <f>O70/O12</f>
        <v>0.22297252273053983</v>
      </c>
      <c r="P71" s="51">
        <f>P70/P12</f>
        <v>0.19307030094369657</v>
      </c>
      <c r="Q71" s="51">
        <f>Q70/Q12</f>
        <v>0.29175647716801678</v>
      </c>
      <c r="R71" s="51">
        <f>R70/R12</f>
        <v>0.21165721901715742</v>
      </c>
      <c r="S71" s="51">
        <v>0.140367121772285</v>
      </c>
    </row>
    <row r="72" spans="1:19">
      <c r="B72" s="79"/>
      <c r="C72" s="79"/>
      <c r="D72" s="79"/>
      <c r="E72" s="79"/>
      <c r="F72" s="79"/>
      <c r="G72" s="79"/>
      <c r="H72" s="79"/>
      <c r="I72" s="79"/>
      <c r="J72" s="79"/>
      <c r="K72" s="79"/>
      <c r="L72" s="79"/>
      <c r="M72" s="79"/>
      <c r="N72" s="79"/>
      <c r="O72" s="79"/>
      <c r="P72" s="79"/>
    </row>
    <row r="73" spans="1:19">
      <c r="A73" s="9" t="s">
        <v>92</v>
      </c>
      <c r="B73" s="78"/>
      <c r="C73" s="86"/>
      <c r="D73" s="86"/>
      <c r="E73" s="86"/>
      <c r="F73" s="86"/>
      <c r="G73" s="86"/>
      <c r="H73" s="86"/>
      <c r="I73" s="86"/>
      <c r="J73" s="86"/>
      <c r="K73" s="86"/>
      <c r="L73" s="86"/>
      <c r="M73" s="86"/>
      <c r="N73" s="86"/>
      <c r="O73" s="86"/>
      <c r="P73" s="86"/>
      <c r="Q73" s="86"/>
      <c r="R73" s="86"/>
      <c r="S73" s="86"/>
    </row>
    <row r="74" spans="1:19">
      <c r="A74" s="14" t="s">
        <v>54</v>
      </c>
      <c r="B74" s="52"/>
      <c r="C74" s="82">
        <v>1241.25</v>
      </c>
      <c r="D74" s="82">
        <v>325.26565556910901</v>
      </c>
      <c r="E74" s="82">
        <v>304.18652686108203</v>
      </c>
      <c r="F74" s="82">
        <v>317.53429866966502</v>
      </c>
      <c r="G74" s="82">
        <v>331.34584743678698</v>
      </c>
      <c r="H74" s="82">
        <v>1278.33232853664</v>
      </c>
      <c r="I74" s="82">
        <v>326.89764337199699</v>
      </c>
      <c r="J74" s="82">
        <v>328.24201897235804</v>
      </c>
      <c r="K74" s="82">
        <v>330.94408823101202</v>
      </c>
      <c r="L74" s="82">
        <v>268.37409455735997</v>
      </c>
      <c r="M74" s="82">
        <v>1254.45784513273</v>
      </c>
      <c r="N74" s="82">
        <v>377.486167899137</v>
      </c>
      <c r="O74" s="82">
        <v>332.823005444758</v>
      </c>
      <c r="P74" s="82">
        <v>404</v>
      </c>
      <c r="Q74" s="82">
        <v>424.24541998745991</v>
      </c>
      <c r="R74" s="82">
        <v>1530.4224253641098</v>
      </c>
      <c r="S74" s="82">
        <v>381.674781592888</v>
      </c>
    </row>
    <row r="75" spans="1:19">
      <c r="B75" s="37" t="s">
        <v>93</v>
      </c>
      <c r="C75" s="83">
        <v>77.28</v>
      </c>
      <c r="D75" s="83">
        <v>19.547000000000001</v>
      </c>
      <c r="E75" s="83">
        <v>20.347999999999999</v>
      </c>
      <c r="F75" s="83">
        <v>15.433</v>
      </c>
      <c r="G75" s="83">
        <v>18.218</v>
      </c>
      <c r="H75" s="83">
        <v>73.545999999999992</v>
      </c>
      <c r="I75" s="83">
        <v>12.696</v>
      </c>
      <c r="J75" s="83">
        <v>-6.5786600000000002</v>
      </c>
      <c r="K75" s="83">
        <v>0.1</v>
      </c>
      <c r="L75" s="83">
        <v>-3.2709999999999999</v>
      </c>
      <c r="M75" s="83">
        <v>2.9463423571946006</v>
      </c>
      <c r="N75" s="83">
        <v>-7.9249999999999998E-3</v>
      </c>
      <c r="O75" s="83">
        <v>-3.5136336381451776</v>
      </c>
      <c r="P75" s="83">
        <v>-4</v>
      </c>
      <c r="Q75" s="83">
        <v>-3.0409305271437987</v>
      </c>
      <c r="R75" s="83">
        <v>-3.1448818863995984</v>
      </c>
      <c r="S75" s="83">
        <v>-6.8474999999999994E-2</v>
      </c>
    </row>
    <row r="76" spans="1:19">
      <c r="A76" s="14" t="s">
        <v>94</v>
      </c>
      <c r="B76" s="52"/>
      <c r="C76" s="82">
        <v>1318.53</v>
      </c>
      <c r="D76" s="82">
        <v>344.81265556910904</v>
      </c>
      <c r="E76" s="82">
        <v>324.53452686108204</v>
      </c>
      <c r="F76" s="82">
        <v>332.96729866966501</v>
      </c>
      <c r="G76" s="82">
        <v>349.563847436787</v>
      </c>
      <c r="H76" s="82">
        <v>1351.8783285366401</v>
      </c>
      <c r="I76" s="82">
        <v>339.59364337199702</v>
      </c>
      <c r="J76" s="82">
        <v>321.66335897235803</v>
      </c>
      <c r="K76" s="82">
        <v>331.04408823101204</v>
      </c>
      <c r="L76" s="82">
        <v>265.10309455735995</v>
      </c>
      <c r="M76" s="82">
        <v>1257.4041874899247</v>
      </c>
      <c r="N76" s="82">
        <v>377.478242899137</v>
      </c>
      <c r="O76" s="82">
        <v>329.30937180661289</v>
      </c>
      <c r="P76" s="82">
        <f>SUM(P74:P75)</f>
        <v>400</v>
      </c>
      <c r="Q76" s="82">
        <f>SUM(Q74:Q75)</f>
        <v>421.2044894603161</v>
      </c>
      <c r="R76" s="82">
        <f>SUM(R74:R75)</f>
        <v>1527.2775434777102</v>
      </c>
      <c r="S76" s="82">
        <v>381.60630659288802</v>
      </c>
    </row>
    <row r="77" spans="1:19">
      <c r="B77" s="37" t="s">
        <v>95</v>
      </c>
      <c r="C77" s="83">
        <v>25.81</v>
      </c>
      <c r="D77" s="83">
        <v>-46.533724853811101</v>
      </c>
      <c r="E77" s="83">
        <v>-34.083829773961</v>
      </c>
      <c r="F77" s="83">
        <v>-10.634850716949181</v>
      </c>
      <c r="G77" s="83">
        <v>46.868034015506197</v>
      </c>
      <c r="H77" s="83">
        <v>-44.384371329215099</v>
      </c>
      <c r="I77" s="83">
        <v>-71.022859990511293</v>
      </c>
      <c r="J77" s="83">
        <v>-34.5783034093879</v>
      </c>
      <c r="K77" s="83">
        <v>-3.2189061604205502</v>
      </c>
      <c r="L77" s="83">
        <v>95.387848250217999</v>
      </c>
      <c r="M77" s="83">
        <v>-13.432221310101724</v>
      </c>
      <c r="N77" s="83">
        <v>-132.41734722984268</v>
      </c>
      <c r="O77" s="83">
        <v>19</v>
      </c>
      <c r="P77" s="83">
        <f>-43+4</f>
        <v>-39</v>
      </c>
      <c r="Q77" s="83">
        <v>10.473455489355079</v>
      </c>
      <c r="R77" s="83">
        <v>-142.57395034567284</v>
      </c>
      <c r="S77" s="83">
        <v>-124.0204565242492</v>
      </c>
    </row>
    <row r="78" spans="1:19">
      <c r="B78" s="37" t="s">
        <v>96</v>
      </c>
      <c r="C78" s="83">
        <v>-810.81</v>
      </c>
      <c r="D78" s="83">
        <v>-214.76377170485</v>
      </c>
      <c r="E78" s="83">
        <v>-157.76467421238701</v>
      </c>
      <c r="F78" s="83">
        <v>-159.98087000042</v>
      </c>
      <c r="G78" s="83">
        <v>-183.009426061732</v>
      </c>
      <c r="H78" s="83">
        <v>-715.51874197938901</v>
      </c>
      <c r="I78" s="83">
        <v>-207.10870039738401</v>
      </c>
      <c r="J78" s="83">
        <v>-164.47078900342399</v>
      </c>
      <c r="K78" s="83">
        <v>-158.55490198865701</v>
      </c>
      <c r="L78" s="83">
        <v>-177.59016785124899</v>
      </c>
      <c r="M78" s="83">
        <v>-707.72455924071551</v>
      </c>
      <c r="N78" s="83">
        <v>-240.6842725210951</v>
      </c>
      <c r="O78" s="83">
        <v>-201</v>
      </c>
      <c r="P78" s="83">
        <v>-186</v>
      </c>
      <c r="Q78" s="83">
        <v>-218.05415440940774</v>
      </c>
      <c r="R78" s="83">
        <v>-845.86836286408516</v>
      </c>
      <c r="S78" s="83">
        <v>-231.54869505172962</v>
      </c>
    </row>
    <row r="79" spans="1:19">
      <c r="A79" s="14" t="s">
        <v>97</v>
      </c>
      <c r="B79" s="52"/>
      <c r="C79" s="82">
        <v>533.53</v>
      </c>
      <c r="D79" s="82">
        <v>83.515159010447917</v>
      </c>
      <c r="E79" s="82">
        <v>132.68602287473405</v>
      </c>
      <c r="F79" s="82">
        <v>162.35157795229583</v>
      </c>
      <c r="G79" s="82">
        <v>213.42245539056117</v>
      </c>
      <c r="H79" s="82">
        <v>591.97521522803595</v>
      </c>
      <c r="I79" s="82">
        <v>61.462082984101727</v>
      </c>
      <c r="J79" s="82">
        <v>122.61426655954614</v>
      </c>
      <c r="K79" s="82">
        <v>169.27028008193449</v>
      </c>
      <c r="L79" s="82">
        <v>182.90077495632895</v>
      </c>
      <c r="M79" s="82">
        <v>536.24740693910735</v>
      </c>
      <c r="N79" s="82">
        <v>4.3766231481992293</v>
      </c>
      <c r="O79" s="82">
        <v>146.72948911745883</v>
      </c>
      <c r="P79" s="82">
        <v>174.14</v>
      </c>
      <c r="Q79" s="82">
        <f>SUM(Q76:Q78)</f>
        <v>213.62379054026346</v>
      </c>
      <c r="R79" s="82">
        <f>SUM(R76:R78)</f>
        <v>538.83523026795228</v>
      </c>
      <c r="S79" s="82">
        <v>26.037155016909189</v>
      </c>
    </row>
    <row r="80" spans="1:19">
      <c r="B80" s="37" t="s">
        <v>98</v>
      </c>
      <c r="C80" s="83">
        <v>-129.91</v>
      </c>
      <c r="D80" s="83">
        <v>-10.468</v>
      </c>
      <c r="E80" s="83">
        <v>-44.647648266285501</v>
      </c>
      <c r="F80" s="83">
        <v>-32.3594008288499</v>
      </c>
      <c r="G80" s="83">
        <v>-45.013642249666603</v>
      </c>
      <c r="H80" s="83">
        <v>-132.48869134480202</v>
      </c>
      <c r="I80" s="83">
        <v>-13.867043462291599</v>
      </c>
      <c r="J80" s="83">
        <v>-43.1848752298392</v>
      </c>
      <c r="K80" s="83">
        <v>-36.202635256562601</v>
      </c>
      <c r="L80" s="83">
        <v>-59.954795418431601</v>
      </c>
      <c r="M80" s="83">
        <v>-153.20934936712499</v>
      </c>
      <c r="N80" s="83">
        <v>-3.3477462663023299</v>
      </c>
      <c r="O80" s="83">
        <v>-45.904039881675267</v>
      </c>
      <c r="P80" s="83">
        <v>-24</v>
      </c>
      <c r="Q80" s="83">
        <v>-40.351752331394088</v>
      </c>
      <c r="R80" s="83">
        <v>-113.70885246301999</v>
      </c>
      <c r="S80" s="83">
        <v>-10.880088056210299</v>
      </c>
    </row>
    <row r="81" spans="1:19">
      <c r="A81" s="16" t="s">
        <v>99</v>
      </c>
      <c r="B81" s="52"/>
      <c r="C81" s="82">
        <v>403.62</v>
      </c>
      <c r="D81" s="82">
        <v>73.047159010447913</v>
      </c>
      <c r="E81" s="82">
        <v>88.038374608448549</v>
      </c>
      <c r="F81" s="82">
        <v>129.99217712344591</v>
      </c>
      <c r="G81" s="82">
        <v>168.40881314089455</v>
      </c>
      <c r="H81" s="82">
        <v>459.48652388323393</v>
      </c>
      <c r="I81" s="82">
        <v>47.595039521810129</v>
      </c>
      <c r="J81" s="82">
        <v>79.429391329706931</v>
      </c>
      <c r="K81" s="82">
        <v>133.06764482537187</v>
      </c>
      <c r="L81" s="82">
        <v>122.94597953789734</v>
      </c>
      <c r="M81" s="82">
        <v>383.03805757198234</v>
      </c>
      <c r="N81" s="82">
        <v>1.0288768818968994</v>
      </c>
      <c r="O81" s="82">
        <v>100.82544923578352</v>
      </c>
      <c r="P81" s="82">
        <v>150</v>
      </c>
      <c r="Q81" s="82">
        <f>SUM(Q79:Q80)</f>
        <v>173.27203820886936</v>
      </c>
      <c r="R81" s="82">
        <f>SUM(R79:R80)</f>
        <v>425.1263778049323</v>
      </c>
      <c r="S81" s="82">
        <v>15.15706696069889</v>
      </c>
    </row>
    <row r="82" spans="1:19">
      <c r="B82" s="37" t="s">
        <v>100</v>
      </c>
      <c r="C82" s="83">
        <v>-337.78</v>
      </c>
      <c r="D82" s="83">
        <v>-89.0496151309775</v>
      </c>
      <c r="E82" s="83">
        <v>-73.773524687490905</v>
      </c>
      <c r="F82" s="83">
        <v>-103.402691019247</v>
      </c>
      <c r="G82" s="83">
        <v>-90.162747742032096</v>
      </c>
      <c r="H82" s="83">
        <v>-356.3885785797475</v>
      </c>
      <c r="I82" s="83">
        <v>-86.810938566525905</v>
      </c>
      <c r="J82" s="83">
        <v>-56.479340415823003</v>
      </c>
      <c r="K82" s="83">
        <v>-85.686013649313296</v>
      </c>
      <c r="L82" s="83">
        <v>-69.456428287427102</v>
      </c>
      <c r="M82" s="83">
        <v>-298.43272091908926</v>
      </c>
      <c r="N82" s="83">
        <v>-95.010086176499101</v>
      </c>
      <c r="O82" s="83">
        <v>-126</v>
      </c>
      <c r="P82" s="83">
        <f>-90-36</f>
        <v>-126</v>
      </c>
      <c r="Q82" s="83">
        <v>-122.73122371951268</v>
      </c>
      <c r="R82" s="83">
        <v>-469.90068441320796</v>
      </c>
      <c r="S82" s="83">
        <v>-141.06364161016475</v>
      </c>
    </row>
    <row r="83" spans="1:19">
      <c r="A83" s="16" t="s">
        <v>101</v>
      </c>
      <c r="B83" s="52"/>
      <c r="C83" s="82">
        <v>65.840000000000032</v>
      </c>
      <c r="D83" s="82">
        <v>-16.002456120529587</v>
      </c>
      <c r="E83" s="82">
        <v>14.264849920957644</v>
      </c>
      <c r="F83" s="82">
        <v>26.589486104198912</v>
      </c>
      <c r="G83" s="82">
        <v>78.246065398862456</v>
      </c>
      <c r="H83" s="82">
        <v>103.09794530348643</v>
      </c>
      <c r="I83" s="82">
        <v>-39.215899044715776</v>
      </c>
      <c r="J83" s="82">
        <v>22.950050913883928</v>
      </c>
      <c r="K83" s="82">
        <v>47.381631176058576</v>
      </c>
      <c r="L83" s="82">
        <v>53.489551250470242</v>
      </c>
      <c r="M83" s="82">
        <v>84.605336652893072</v>
      </c>
      <c r="N83" s="82">
        <v>-93.981209294602195</v>
      </c>
      <c r="O83" s="82">
        <v>-25.190544183047706</v>
      </c>
      <c r="P83" s="82">
        <v>24</v>
      </c>
      <c r="Q83" s="82">
        <f>SUM(Q81:Q82)</f>
        <v>50.540814489356677</v>
      </c>
      <c r="R83" s="82">
        <f>SUM(R81:R82)</f>
        <v>-44.774306608275651</v>
      </c>
      <c r="S83" s="82">
        <v>-125.90657464946585</v>
      </c>
    </row>
    <row r="84" spans="1:19">
      <c r="A84" s="16"/>
      <c r="B84" s="15" t="s">
        <v>136</v>
      </c>
      <c r="C84" s="83">
        <v>-67.680000000000007</v>
      </c>
      <c r="D84" s="83">
        <v>11.6</v>
      </c>
      <c r="E84" s="83">
        <v>88.998999999999995</v>
      </c>
      <c r="F84" s="83">
        <v>46.762</v>
      </c>
      <c r="G84" s="83">
        <v>55.146000000000001</v>
      </c>
      <c r="H84" s="83">
        <v>202.50700000000001</v>
      </c>
      <c r="I84" s="83">
        <v>0</v>
      </c>
      <c r="J84" s="83">
        <v>93.983999999999995</v>
      </c>
      <c r="K84" s="83">
        <v>86.892632178054299</v>
      </c>
      <c r="L84" s="83">
        <v>62.436296175033</v>
      </c>
      <c r="M84" s="83">
        <v>243.3129283530873</v>
      </c>
      <c r="N84" s="83">
        <v>51.178200020000006</v>
      </c>
      <c r="O84" s="83">
        <v>53.928200020000006</v>
      </c>
      <c r="P84" s="83">
        <v>76</v>
      </c>
      <c r="Q84" s="83">
        <v>56.00540259000001</v>
      </c>
      <c r="R84" s="83">
        <v>237.04000265000002</v>
      </c>
      <c r="S84" s="83">
        <v>0</v>
      </c>
    </row>
    <row r="85" spans="1:19">
      <c r="B85" s="15" t="s">
        <v>102</v>
      </c>
      <c r="C85" s="83">
        <v>143</v>
      </c>
      <c r="D85" s="83">
        <v>0</v>
      </c>
      <c r="E85" s="83">
        <v>0</v>
      </c>
      <c r="F85" s="83">
        <v>0</v>
      </c>
      <c r="G85" s="83">
        <v>0</v>
      </c>
      <c r="H85" s="83">
        <v>0</v>
      </c>
      <c r="I85" s="83">
        <v>-9.10281402955809E-4</v>
      </c>
      <c r="J85" s="83">
        <v>-1.36711384434829</v>
      </c>
      <c r="K85" s="83">
        <v>-1.23553607629901E-4</v>
      </c>
      <c r="L85" s="83">
        <v>-0.83859246889899997</v>
      </c>
      <c r="M85" s="83">
        <v>-2.2067401482578797</v>
      </c>
      <c r="N85" s="83">
        <v>-11.413916667797201</v>
      </c>
      <c r="O85" s="83">
        <v>-0.94628700096959983</v>
      </c>
      <c r="P85" s="83">
        <v>0</v>
      </c>
      <c r="Q85" s="83">
        <v>-0.48190291301370053</v>
      </c>
      <c r="R85" s="83">
        <v>-12.8421077715237</v>
      </c>
      <c r="S85" s="83">
        <v>23.678200019999998</v>
      </c>
    </row>
    <row r="86" spans="1:19">
      <c r="A86" s="14" t="s">
        <v>103</v>
      </c>
      <c r="B86" s="52"/>
      <c r="C86" s="82">
        <v>141.16000000000003</v>
      </c>
      <c r="D86" s="82">
        <v>-4.4024561205295871</v>
      </c>
      <c r="E86" s="82">
        <v>103.26384992095764</v>
      </c>
      <c r="F86" s="82">
        <v>73.351486104198912</v>
      </c>
      <c r="G86" s="82">
        <v>133.39206539886246</v>
      </c>
      <c r="H86" s="82">
        <v>305.60494530348643</v>
      </c>
      <c r="I86" s="82">
        <v>-39.216809326118735</v>
      </c>
      <c r="J86" s="82">
        <v>115.56693706953563</v>
      </c>
      <c r="K86" s="82">
        <v>134.27413980050522</v>
      </c>
      <c r="L86" s="82">
        <v>115.08725495660424</v>
      </c>
      <c r="M86" s="82">
        <v>325.71152485772251</v>
      </c>
      <c r="N86" s="82">
        <v>-54.216925942399392</v>
      </c>
      <c r="O86" s="82">
        <v>27.791368835982677</v>
      </c>
      <c r="P86" s="82">
        <v>100</v>
      </c>
      <c r="Q86" s="82">
        <f>SUM(Q83:Q85)</f>
        <v>106.064314166343</v>
      </c>
      <c r="R86" s="82">
        <f>SUM(R83:R85)</f>
        <v>179.42358827020067</v>
      </c>
      <c r="S86" s="82">
        <v>-102.22837462946585</v>
      </c>
    </row>
    <row r="87" spans="1:19">
      <c r="A87" s="14"/>
      <c r="B87" s="52"/>
      <c r="C87" s="56"/>
      <c r="D87" s="56"/>
      <c r="E87" s="56"/>
      <c r="F87" s="56"/>
      <c r="G87" s="56"/>
      <c r="H87" s="56"/>
      <c r="I87" s="56"/>
      <c r="J87" s="56"/>
      <c r="K87" s="56"/>
      <c r="L87" s="56"/>
      <c r="M87" s="56"/>
      <c r="N87" s="56"/>
      <c r="O87" s="56"/>
      <c r="P87" s="56"/>
    </row>
    <row r="89" spans="1:19">
      <c r="A89" s="9" t="s">
        <v>104</v>
      </c>
      <c r="B89" s="78"/>
      <c r="C89" s="78"/>
      <c r="D89" s="78"/>
      <c r="E89" s="78"/>
      <c r="F89" s="78"/>
      <c r="G89" s="78"/>
      <c r="H89" s="78"/>
      <c r="I89" s="78"/>
      <c r="J89" s="78"/>
      <c r="K89" s="78"/>
      <c r="L89" s="78"/>
      <c r="M89" s="78"/>
      <c r="N89" s="78"/>
      <c r="O89" s="78"/>
      <c r="P89" s="78"/>
      <c r="Q89" s="78"/>
      <c r="R89" s="78"/>
      <c r="S89" s="78"/>
    </row>
    <row r="91" spans="1:19">
      <c r="A91" s="14" t="s">
        <v>9</v>
      </c>
      <c r="B91" s="52"/>
      <c r="C91" s="65"/>
      <c r="D91" s="65"/>
      <c r="E91" s="65"/>
      <c r="F91" s="65"/>
      <c r="G91" s="65"/>
      <c r="H91" s="65"/>
      <c r="I91" s="65"/>
      <c r="J91" s="65"/>
      <c r="K91" s="65"/>
      <c r="L91" s="65"/>
      <c r="M91" s="65"/>
      <c r="N91" s="65"/>
      <c r="O91" s="65"/>
      <c r="P91" s="65"/>
    </row>
    <row r="92" spans="1:19">
      <c r="B92" s="15" t="s">
        <v>105</v>
      </c>
      <c r="C92" s="66">
        <v>7691</v>
      </c>
      <c r="D92" s="66">
        <v>7656.1848598625293</v>
      </c>
      <c r="E92" s="66">
        <v>7533.0060721338405</v>
      </c>
      <c r="F92" s="66">
        <v>7477.1534340955695</v>
      </c>
      <c r="G92" s="66">
        <v>7645.5962616958705</v>
      </c>
      <c r="H92" s="66">
        <v>7645.5962616958705</v>
      </c>
      <c r="I92" s="66">
        <v>7731.4917061017504</v>
      </c>
      <c r="J92" s="66">
        <v>7388.4724589387897</v>
      </c>
      <c r="K92" s="66">
        <v>7335.26597902501</v>
      </c>
      <c r="L92" s="66">
        <v>8783.5567341748992</v>
      </c>
      <c r="M92" s="66">
        <v>8783.5567341748992</v>
      </c>
      <c r="N92" s="66">
        <v>9193.1674409132593</v>
      </c>
      <c r="O92" s="66">
        <v>9602.4512753824583</v>
      </c>
      <c r="P92" s="66">
        <v>10124.4318541057</v>
      </c>
      <c r="Q92" s="66">
        <v>10210.234168700499</v>
      </c>
      <c r="R92" s="66">
        <v>10210.234168700499</v>
      </c>
      <c r="S92" s="66">
        <v>9731.1467219806</v>
      </c>
    </row>
    <row r="93" spans="1:19">
      <c r="B93" s="15" t="s">
        <v>106</v>
      </c>
      <c r="C93" s="66">
        <v>1661</v>
      </c>
      <c r="D93" s="66">
        <v>1800.8860403107301</v>
      </c>
      <c r="E93" s="66">
        <v>1720.5603050053899</v>
      </c>
      <c r="F93" s="66">
        <v>1875.1481584630499</v>
      </c>
      <c r="G93" s="66">
        <v>1585.2431930134899</v>
      </c>
      <c r="H93" s="66">
        <v>1585.2431930134899</v>
      </c>
      <c r="I93" s="66">
        <v>1611.9517468220301</v>
      </c>
      <c r="J93" s="66">
        <v>1729.6829217116499</v>
      </c>
      <c r="K93" s="66">
        <v>1744.4627667623299</v>
      </c>
      <c r="L93" s="66">
        <v>1528.84370398738</v>
      </c>
      <c r="M93" s="66">
        <v>1528.84370398738</v>
      </c>
      <c r="N93" s="66">
        <v>2157.23602104171</v>
      </c>
      <c r="O93" s="66">
        <v>2065.1899140405203</v>
      </c>
      <c r="P93" s="66">
        <v>1801.0680216372</v>
      </c>
      <c r="Q93" s="66">
        <v>2641.30269292917</v>
      </c>
      <c r="R93" s="66">
        <v>2641.30269292917</v>
      </c>
      <c r="S93" s="66">
        <v>2962.1868974967902</v>
      </c>
    </row>
    <row r="94" spans="1:19">
      <c r="B94" s="15" t="s">
        <v>107</v>
      </c>
      <c r="C94" s="66">
        <v>5</v>
      </c>
      <c r="D94" s="66">
        <v>196.84238233498399</v>
      </c>
      <c r="E94" s="66">
        <v>240.401113666866</v>
      </c>
      <c r="F94" s="66">
        <v>362.43238453036901</v>
      </c>
      <c r="G94" s="66">
        <v>233.14831325585899</v>
      </c>
      <c r="H94" s="66">
        <v>233.14831325585899</v>
      </c>
      <c r="I94" s="66">
        <v>257.55550905581902</v>
      </c>
      <c r="J94" s="66">
        <v>8.4032686857462906</v>
      </c>
      <c r="K94" s="66">
        <v>5.0447422021210198</v>
      </c>
      <c r="L94" s="66">
        <v>3.20671042451246</v>
      </c>
      <c r="M94" s="66">
        <v>3.20671042451246</v>
      </c>
      <c r="N94" s="66">
        <v>5.5697488398915507</v>
      </c>
      <c r="O94" s="66">
        <v>8.3062510568094812</v>
      </c>
      <c r="P94" s="66">
        <v>4.6235449897123999</v>
      </c>
      <c r="Q94" s="66">
        <v>4.5822983852020496</v>
      </c>
      <c r="R94" s="66">
        <v>4.5822983852020496</v>
      </c>
      <c r="S94" s="66">
        <v>4.1139807287101906</v>
      </c>
    </row>
    <row r="95" spans="1:19">
      <c r="A95" s="14" t="s">
        <v>108</v>
      </c>
      <c r="B95" s="52"/>
      <c r="C95" s="65">
        <v>9627</v>
      </c>
      <c r="D95" s="65">
        <v>9653.9132825082434</v>
      </c>
      <c r="E95" s="65">
        <v>9493.967490806097</v>
      </c>
      <c r="F95" s="65">
        <v>9714.7339770889885</v>
      </c>
      <c r="G95" s="65">
        <v>9463.9877679652182</v>
      </c>
      <c r="H95" s="65">
        <v>9463.9877679652182</v>
      </c>
      <c r="I95" s="65">
        <v>9600.9989619795997</v>
      </c>
      <c r="J95" s="65">
        <v>9126.5586493361861</v>
      </c>
      <c r="K95" s="65">
        <v>9084.7734879894597</v>
      </c>
      <c r="L95" s="65">
        <v>10315.607148586792</v>
      </c>
      <c r="M95" s="65">
        <v>10315.607148586792</v>
      </c>
      <c r="N95" s="65">
        <v>11355.97321079486</v>
      </c>
      <c r="O95" s="65">
        <v>11675.947440479787</v>
      </c>
      <c r="P95" s="65">
        <v>11930.123420732612</v>
      </c>
      <c r="Q95" s="65">
        <v>12856.119160014801</v>
      </c>
      <c r="R95" s="65">
        <v>12856.119160014801</v>
      </c>
      <c r="S95" s="65">
        <v>12697.4476002061</v>
      </c>
    </row>
    <row r="96" spans="1:19">
      <c r="A96" s="58"/>
      <c r="B96" s="3"/>
      <c r="C96" s="68"/>
      <c r="D96" s="68"/>
      <c r="E96" s="68"/>
      <c r="F96" s="68"/>
      <c r="G96" s="68"/>
      <c r="H96" s="68"/>
      <c r="I96" s="68"/>
      <c r="J96" s="68"/>
      <c r="K96" s="68"/>
      <c r="L96" s="68"/>
      <c r="M96" s="68"/>
      <c r="N96" s="68"/>
      <c r="O96" s="68"/>
      <c r="P96" s="68"/>
      <c r="Q96" s="68"/>
      <c r="R96" s="68"/>
      <c r="S96" s="68"/>
    </row>
    <row r="97" spans="1:19">
      <c r="A97" s="58" t="s">
        <v>109</v>
      </c>
      <c r="B97" s="3"/>
      <c r="C97" s="67"/>
      <c r="D97" s="67"/>
      <c r="E97" s="67"/>
      <c r="F97" s="67"/>
      <c r="G97" s="67"/>
      <c r="H97" s="67"/>
      <c r="I97" s="67"/>
      <c r="J97" s="67"/>
      <c r="K97" s="67"/>
      <c r="L97" s="67"/>
      <c r="M97" s="67"/>
      <c r="N97" s="67"/>
      <c r="O97" s="67"/>
      <c r="P97" s="67"/>
      <c r="Q97" s="67"/>
      <c r="R97" s="67"/>
      <c r="S97" s="67"/>
    </row>
    <row r="98" spans="1:19">
      <c r="B98" s="15" t="s">
        <v>110</v>
      </c>
      <c r="C98" s="66">
        <v>3167</v>
      </c>
      <c r="D98" s="66">
        <v>3217.2244073810898</v>
      </c>
      <c r="E98" s="66">
        <v>2915.12601936894</v>
      </c>
      <c r="F98" s="66">
        <v>2955.85917023907</v>
      </c>
      <c r="G98" s="66">
        <v>3095.8306730403101</v>
      </c>
      <c r="H98" s="66">
        <v>3095.8306730403101</v>
      </c>
      <c r="I98" s="66">
        <v>3196.0182086718401</v>
      </c>
      <c r="J98" s="66">
        <v>2871.2429616773102</v>
      </c>
      <c r="K98" s="66">
        <v>2915.5880355325698</v>
      </c>
      <c r="L98" s="66">
        <v>2541.5183967934504</v>
      </c>
      <c r="M98" s="66">
        <v>2541.5183967934504</v>
      </c>
      <c r="N98" s="66">
        <v>2559.51185306149</v>
      </c>
      <c r="O98" s="66">
        <v>2343.3992720228498</v>
      </c>
      <c r="P98" s="66">
        <v>2172.2440557934301</v>
      </c>
      <c r="Q98" s="66">
        <v>2409.5621055434203</v>
      </c>
      <c r="R98" s="66">
        <v>2409.5621055434203</v>
      </c>
      <c r="S98" s="66">
        <v>2184.9568666958703</v>
      </c>
    </row>
    <row r="99" spans="1:19">
      <c r="B99" s="15" t="s">
        <v>111</v>
      </c>
      <c r="C99" s="66">
        <v>201</v>
      </c>
      <c r="D99" s="66">
        <v>206.94752221723701</v>
      </c>
      <c r="E99" s="66">
        <v>176.96448711308699</v>
      </c>
      <c r="F99" s="66">
        <v>174.75684909082699</v>
      </c>
      <c r="G99" s="66">
        <v>184.74205960508598</v>
      </c>
      <c r="H99" s="66">
        <v>184.74205960508598</v>
      </c>
      <c r="I99" s="66">
        <v>196.12278841419098</v>
      </c>
      <c r="J99" s="66">
        <v>181.09036402950298</v>
      </c>
      <c r="K99" s="66">
        <v>182.03132754168701</v>
      </c>
      <c r="L99" s="66">
        <v>248.52413850961301</v>
      </c>
      <c r="M99" s="66">
        <v>248.52413850961301</v>
      </c>
      <c r="N99" s="66">
        <v>261.89309446625799</v>
      </c>
      <c r="O99" s="66">
        <v>251.57404147400598</v>
      </c>
      <c r="P99" s="66">
        <v>226.48472426920398</v>
      </c>
      <c r="Q99" s="66">
        <v>270.59163918145504</v>
      </c>
      <c r="R99" s="66">
        <v>270.59163918145504</v>
      </c>
      <c r="S99" s="66">
        <v>215.97693656932802</v>
      </c>
    </row>
    <row r="100" spans="1:19">
      <c r="A100" s="14" t="s">
        <v>112</v>
      </c>
      <c r="B100" s="52"/>
      <c r="C100" s="65">
        <v>3368</v>
      </c>
      <c r="D100" s="65">
        <v>3424.1719295983266</v>
      </c>
      <c r="E100" s="65">
        <v>3092.0905064820272</v>
      </c>
      <c r="F100" s="65">
        <v>3130.616019329897</v>
      </c>
      <c r="G100" s="65">
        <v>3280.5727326453962</v>
      </c>
      <c r="H100" s="65">
        <v>3280.5727326453962</v>
      </c>
      <c r="I100" s="65">
        <v>3392.1409970860309</v>
      </c>
      <c r="J100" s="65">
        <v>3052.333325706813</v>
      </c>
      <c r="K100" s="65">
        <v>3097.6193630742569</v>
      </c>
      <c r="L100" s="65">
        <v>2790.0425353030632</v>
      </c>
      <c r="M100" s="65">
        <v>2790.0425353030632</v>
      </c>
      <c r="N100" s="65">
        <v>2821.4049475277479</v>
      </c>
      <c r="O100" s="65">
        <v>2594.9733134968556</v>
      </c>
      <c r="P100" s="65">
        <v>2398.7287800626341</v>
      </c>
      <c r="Q100" s="65">
        <v>2680.1537447248802</v>
      </c>
      <c r="R100" s="65">
        <v>2680.1537447248802</v>
      </c>
      <c r="S100" s="65">
        <v>2400.9338032651999</v>
      </c>
    </row>
    <row r="101" spans="1:19">
      <c r="B101" s="15" t="s">
        <v>113</v>
      </c>
      <c r="C101" s="66">
        <v>4361</v>
      </c>
      <c r="D101" s="66">
        <v>4364.9769770843095</v>
      </c>
      <c r="E101" s="66">
        <v>4118.3624284831003</v>
      </c>
      <c r="F101" s="66">
        <v>3997.6518184024599</v>
      </c>
      <c r="G101" s="66">
        <v>4115.6184918199597</v>
      </c>
      <c r="H101" s="66">
        <v>4115.6184918199597</v>
      </c>
      <c r="I101" s="66">
        <v>4256.5878180529098</v>
      </c>
      <c r="J101" s="66">
        <v>3898.06148228339</v>
      </c>
      <c r="K101" s="66">
        <v>3979.2865664815304</v>
      </c>
      <c r="L101" s="66">
        <v>4841.4275395197201</v>
      </c>
      <c r="M101" s="66">
        <v>4841.4275395197201</v>
      </c>
      <c r="N101" s="66">
        <v>5745.8124771704497</v>
      </c>
      <c r="O101" s="66">
        <v>6450.7538233299902</v>
      </c>
      <c r="P101" s="66">
        <v>6927.7356631556304</v>
      </c>
      <c r="Q101" s="66">
        <v>7769.5102804529197</v>
      </c>
      <c r="R101" s="66">
        <v>7769.5102804529197</v>
      </c>
      <c r="S101" s="66">
        <v>8198.5101712580908</v>
      </c>
    </row>
    <row r="102" spans="1:19">
      <c r="B102" s="15" t="s">
        <v>114</v>
      </c>
      <c r="C102" s="66">
        <v>1898</v>
      </c>
      <c r="D102" s="66">
        <v>1787.86795557201</v>
      </c>
      <c r="E102" s="66">
        <v>2198.3501312532699</v>
      </c>
      <c r="F102" s="66">
        <v>2398.1139420524901</v>
      </c>
      <c r="G102" s="66">
        <v>1988.7746869273501</v>
      </c>
      <c r="H102" s="66">
        <v>1988.7746869273501</v>
      </c>
      <c r="I102" s="66">
        <v>1863.15743550618</v>
      </c>
      <c r="J102" s="66">
        <v>2174.4878055781701</v>
      </c>
      <c r="K102" s="66">
        <v>2006.6264467756298</v>
      </c>
      <c r="L102" s="66">
        <v>2683.6355776794103</v>
      </c>
      <c r="M102" s="66">
        <v>2683.6355776794103</v>
      </c>
      <c r="N102" s="66">
        <v>2788.3385169194003</v>
      </c>
      <c r="O102" s="66">
        <v>2629.8037294616297</v>
      </c>
      <c r="P102" s="66">
        <v>2603.5670139016902</v>
      </c>
      <c r="Q102" s="66">
        <v>2406.3637182019197</v>
      </c>
      <c r="R102" s="66">
        <v>2406.3637182019197</v>
      </c>
      <c r="S102" s="66">
        <v>2097.9110677411004</v>
      </c>
    </row>
    <row r="103" spans="1:19">
      <c r="B103" s="15" t="s">
        <v>115</v>
      </c>
      <c r="C103" s="66">
        <v>0</v>
      </c>
      <c r="D103" s="66">
        <v>76.894918178469496</v>
      </c>
      <c r="E103" s="66">
        <v>85.163315349434711</v>
      </c>
      <c r="F103" s="66">
        <v>188.35146516286702</v>
      </c>
      <c r="G103" s="66">
        <v>79.020613424766992</v>
      </c>
      <c r="H103" s="66">
        <v>79.020613424766992</v>
      </c>
      <c r="I103" s="66">
        <v>89.11116742188419</v>
      </c>
      <c r="J103" s="66">
        <v>1.6745162990829299</v>
      </c>
      <c r="K103" s="66">
        <v>1.2396068302155601</v>
      </c>
      <c r="L103" s="66">
        <v>0.49846480302254703</v>
      </c>
      <c r="M103" s="66">
        <v>0.49846480302254703</v>
      </c>
      <c r="N103" s="66">
        <v>0.41574985212750604</v>
      </c>
      <c r="O103" s="66">
        <v>0.41451677221327204</v>
      </c>
      <c r="P103" s="66">
        <v>8.9616000000019194E-2</v>
      </c>
      <c r="Q103" s="66">
        <v>8.9616000000019097E-2</v>
      </c>
      <c r="R103" s="66">
        <v>8.9616000000019097E-2</v>
      </c>
      <c r="S103" s="66">
        <v>8.9616000000000001E-2</v>
      </c>
    </row>
    <row r="104" spans="1:19">
      <c r="A104" s="14" t="s">
        <v>116</v>
      </c>
      <c r="B104" s="52"/>
      <c r="C104" s="65">
        <v>9627</v>
      </c>
      <c r="D104" s="65">
        <v>9653.9117804331163</v>
      </c>
      <c r="E104" s="65">
        <v>9493.9663815678323</v>
      </c>
      <c r="F104" s="65">
        <v>9714.7332449477144</v>
      </c>
      <c r="G104" s="65">
        <v>9463.9865248174738</v>
      </c>
      <c r="H104" s="65">
        <v>9463.9865248174738</v>
      </c>
      <c r="I104" s="65">
        <v>9600.9974180670051</v>
      </c>
      <c r="J104" s="65">
        <v>9126.5571298674568</v>
      </c>
      <c r="K104" s="65">
        <v>9084.7719831616323</v>
      </c>
      <c r="L104" s="65">
        <v>10315.604117305216</v>
      </c>
      <c r="M104" s="65">
        <v>10315.604117305216</v>
      </c>
      <c r="N104" s="65">
        <v>11355.971691469726</v>
      </c>
      <c r="O104" s="65">
        <v>11675.945383060687</v>
      </c>
      <c r="P104" s="65">
        <v>11930.121073119955</v>
      </c>
      <c r="Q104" s="65">
        <v>12856.117359379699</v>
      </c>
      <c r="R104" s="65">
        <v>12856.117359379699</v>
      </c>
      <c r="S104" s="65">
        <v>12697.4446582644</v>
      </c>
    </row>
    <row r="106" spans="1:19">
      <c r="A106" s="9" t="s">
        <v>117</v>
      </c>
      <c r="B106" s="78"/>
      <c r="C106" s="78"/>
      <c r="D106" s="78"/>
      <c r="E106" s="78"/>
      <c r="F106" s="78"/>
      <c r="G106" s="78"/>
      <c r="H106" s="78"/>
      <c r="I106" s="78"/>
      <c r="J106" s="78"/>
      <c r="K106" s="78"/>
      <c r="L106" s="78"/>
      <c r="M106" s="78"/>
      <c r="N106" s="78"/>
      <c r="O106" s="78"/>
      <c r="P106" s="78"/>
      <c r="Q106" s="78"/>
      <c r="R106" s="78"/>
      <c r="S106" s="78"/>
    </row>
    <row r="108" spans="1:19">
      <c r="A108" s="14" t="s">
        <v>454</v>
      </c>
      <c r="B108" s="52"/>
      <c r="C108" s="65">
        <v>3900.5391436584578</v>
      </c>
      <c r="D108" s="65">
        <v>3916.7276689374071</v>
      </c>
      <c r="E108" s="65">
        <v>4209.7216941625475</v>
      </c>
      <c r="F108" s="65">
        <v>4244.3021080371846</v>
      </c>
      <c r="G108" s="65">
        <v>3785.1627275076657</v>
      </c>
      <c r="H108" s="65">
        <v>3785.1627275076657</v>
      </c>
      <c r="I108" s="65">
        <v>3821.0476516403664</v>
      </c>
      <c r="J108" s="65">
        <v>3845.926061450265</v>
      </c>
      <c r="K108" s="65">
        <v>3644.6407262547727</v>
      </c>
      <c r="L108" s="65">
        <v>4580.2291546947126</v>
      </c>
      <c r="M108" s="65">
        <v>4580.2291546947126</v>
      </c>
      <c r="N108" s="65">
        <v>5654.7820482671477</v>
      </c>
      <c r="O108" s="65">
        <v>5980</v>
      </c>
      <c r="P108" s="65">
        <v>6332</v>
      </c>
      <c r="Q108" s="65">
        <v>7035.8058944251052</v>
      </c>
      <c r="R108" s="65">
        <v>7035.8058944251052</v>
      </c>
      <c r="S108" s="65">
        <v>7377.6487684952153</v>
      </c>
    </row>
    <row r="109" spans="1:19">
      <c r="B109" s="15" t="s">
        <v>118</v>
      </c>
      <c r="C109" s="66">
        <v>2394.8690937652159</v>
      </c>
      <c r="D109" s="66">
        <v>2376</v>
      </c>
      <c r="E109" s="66">
        <v>1680</v>
      </c>
      <c r="F109" s="66">
        <v>2616.3539638916154</v>
      </c>
      <c r="G109" s="66">
        <v>2078.4750354741636</v>
      </c>
      <c r="H109" s="66">
        <v>2078.4750354741636</v>
      </c>
      <c r="I109" s="66">
        <v>2004.4410905692275</v>
      </c>
      <c r="J109" s="66">
        <v>2031.9713712162479</v>
      </c>
      <c r="K109" s="66">
        <v>1756.976440374433</v>
      </c>
      <c r="L109" s="66">
        <v>2505.7071423083139</v>
      </c>
      <c r="M109" s="66">
        <v>2505.7071423083139</v>
      </c>
      <c r="N109" s="66">
        <v>2399.851910298351</v>
      </c>
      <c r="O109" s="66">
        <f>O108-O110</f>
        <v>4218.1864995956139</v>
      </c>
      <c r="P109" s="66">
        <f>P108-P110</f>
        <v>3446</v>
      </c>
      <c r="Q109" s="66">
        <v>3535.3567036000818</v>
      </c>
      <c r="R109" s="66">
        <v>3535.3567036000818</v>
      </c>
      <c r="S109" s="66">
        <v>4127.2644999243239</v>
      </c>
    </row>
    <row r="110" spans="1:19">
      <c r="B110" s="15" t="s">
        <v>119</v>
      </c>
      <c r="C110" s="66">
        <v>1505.6702720730905</v>
      </c>
      <c r="D110" s="66">
        <v>1541</v>
      </c>
      <c r="E110" s="66">
        <v>1530</v>
      </c>
      <c r="F110" s="66">
        <v>1627.9478342773382</v>
      </c>
      <c r="G110" s="66">
        <v>1706.4001213477034</v>
      </c>
      <c r="H110" s="66">
        <v>1706.4001213477034</v>
      </c>
      <c r="I110" s="66">
        <v>1816.5801797729541</v>
      </c>
      <c r="J110" s="66">
        <v>1813.95478796312</v>
      </c>
      <c r="K110" s="66">
        <v>1887.6648439269384</v>
      </c>
      <c r="L110" s="66">
        <v>2074.5220123863987</v>
      </c>
      <c r="M110" s="66">
        <v>2074.5220123863987</v>
      </c>
      <c r="N110" s="66">
        <v>3254.9301379687968</v>
      </c>
      <c r="O110" s="66">
        <v>1761.8135004043861</v>
      </c>
      <c r="P110" s="66">
        <v>2886</v>
      </c>
      <c r="Q110" s="66">
        <v>2437.0218357968356</v>
      </c>
      <c r="R110" s="66">
        <v>2437.0218357968356</v>
      </c>
      <c r="S110" s="66">
        <v>3250.3842685708914</v>
      </c>
    </row>
    <row r="111" spans="1:19">
      <c r="A111" s="11"/>
      <c r="B111" s="15" t="s">
        <v>120</v>
      </c>
      <c r="C111" s="66">
        <v>292.36528000000004</v>
      </c>
      <c r="D111" s="66">
        <v>306.24094000000002</v>
      </c>
      <c r="E111" s="66">
        <v>302.86089000000004</v>
      </c>
      <c r="F111" s="66">
        <v>317.27427</v>
      </c>
      <c r="G111" s="66">
        <v>365.14188999999999</v>
      </c>
      <c r="H111" s="66">
        <v>365.14188999999999</v>
      </c>
      <c r="I111" s="66">
        <v>366.97153000000003</v>
      </c>
      <c r="J111" s="66">
        <v>375.13140999999996</v>
      </c>
      <c r="K111" s="66">
        <v>360.64566000000002</v>
      </c>
      <c r="L111" s="66">
        <v>352.75298000000004</v>
      </c>
      <c r="M111" s="66">
        <v>352.75298000000004</v>
      </c>
      <c r="N111" s="66">
        <v>877.13924343179929</v>
      </c>
      <c r="O111" s="66">
        <v>941.35274923095119</v>
      </c>
      <c r="P111" s="66">
        <v>947</v>
      </c>
      <c r="Q111" s="66">
        <v>1063.4273550281878</v>
      </c>
      <c r="R111" s="66">
        <v>1063.4273550281878</v>
      </c>
      <c r="S111" s="66">
        <v>967.80722762333585</v>
      </c>
    </row>
    <row r="112" spans="1:19">
      <c r="A112" s="11"/>
      <c r="B112" s="15"/>
      <c r="C112" s="66"/>
      <c r="D112" s="66"/>
      <c r="E112" s="66"/>
      <c r="F112" s="66"/>
      <c r="G112" s="66"/>
      <c r="H112" s="66"/>
      <c r="I112" s="66"/>
      <c r="J112" s="66"/>
      <c r="K112" s="66"/>
      <c r="L112" s="66"/>
      <c r="M112" s="66"/>
      <c r="N112" s="66"/>
      <c r="O112" s="66"/>
      <c r="P112" s="66"/>
      <c r="Q112" s="66"/>
      <c r="R112" s="66"/>
      <c r="S112" s="66"/>
    </row>
    <row r="113" spans="1:19">
      <c r="A113" s="14" t="s">
        <v>121</v>
      </c>
      <c r="B113" s="52"/>
      <c r="C113" s="65">
        <v>650.17045564499188</v>
      </c>
      <c r="D113" s="65">
        <v>609</v>
      </c>
      <c r="E113" s="65">
        <v>726</v>
      </c>
      <c r="F113" s="65">
        <v>890</v>
      </c>
      <c r="G113" s="65">
        <v>621.17132925658484</v>
      </c>
      <c r="H113" s="65">
        <v>621.17132925658484</v>
      </c>
      <c r="I113" s="65">
        <v>577.65030516900288</v>
      </c>
      <c r="J113" s="65">
        <v>737.96422161796033</v>
      </c>
      <c r="K113" s="65">
        <v>768.07738748354768</v>
      </c>
      <c r="L113" s="65">
        <v>529.47247702840912</v>
      </c>
      <c r="M113" s="65">
        <v>529.47247702840912</v>
      </c>
      <c r="N113" s="65">
        <v>995.95156786122038</v>
      </c>
      <c r="O113" s="65">
        <v>841.4430490253061</v>
      </c>
      <c r="P113" s="65">
        <v>636</v>
      </c>
      <c r="Q113" s="65">
        <v>1165.790849223499</v>
      </c>
      <c r="R113" s="65">
        <v>1165.790849223499</v>
      </c>
      <c r="S113" s="65">
        <v>1546.6557321227608</v>
      </c>
    </row>
    <row r="114" spans="1:19">
      <c r="B114" s="15" t="s">
        <v>118</v>
      </c>
      <c r="C114" s="66">
        <v>355.06653007969237</v>
      </c>
      <c r="D114" s="66">
        <v>387</v>
      </c>
      <c r="E114" s="66">
        <v>481</v>
      </c>
      <c r="F114" s="66">
        <v>664</v>
      </c>
      <c r="G114" s="66">
        <v>279.72176440273364</v>
      </c>
      <c r="H114" s="66">
        <v>279.72176440273364</v>
      </c>
      <c r="I114" s="66">
        <v>228.34179766520595</v>
      </c>
      <c r="J114" s="66">
        <v>392.89099557577492</v>
      </c>
      <c r="K114" s="66">
        <v>453.18776547944378</v>
      </c>
      <c r="L114" s="66">
        <v>204.47247702840912</v>
      </c>
      <c r="M114" s="66">
        <v>204.47247702840912</v>
      </c>
      <c r="N114" s="66">
        <v>718.22380249572473</v>
      </c>
      <c r="O114" s="66">
        <f>O113-O115</f>
        <v>413.74134243099138</v>
      </c>
      <c r="P114" s="66">
        <f>P113-P115</f>
        <v>259</v>
      </c>
      <c r="Q114" s="66">
        <v>765.12747828970032</v>
      </c>
      <c r="R114" s="66">
        <v>765.12747828970032</v>
      </c>
      <c r="S114" s="66">
        <v>1260.4212719385851</v>
      </c>
    </row>
    <row r="115" spans="1:19">
      <c r="B115" s="15" t="s">
        <v>119</v>
      </c>
      <c r="C115" s="66">
        <v>295.0427325082772</v>
      </c>
      <c r="D115" s="66">
        <v>221</v>
      </c>
      <c r="E115" s="66">
        <v>245</v>
      </c>
      <c r="F115" s="66">
        <v>226</v>
      </c>
      <c r="G115" s="66">
        <v>341.44956485385114</v>
      </c>
      <c r="H115" s="66">
        <v>341.44956485385114</v>
      </c>
      <c r="I115" s="66">
        <v>349.30850750379699</v>
      </c>
      <c r="J115" s="66">
        <v>345.07322604218541</v>
      </c>
      <c r="K115" s="66">
        <v>314.8896220041039</v>
      </c>
      <c r="L115" s="66">
        <v>325</v>
      </c>
      <c r="M115" s="66">
        <v>325</v>
      </c>
      <c r="N115" s="66">
        <v>277.72776536549566</v>
      </c>
      <c r="O115" s="66">
        <v>427.70170659431471</v>
      </c>
      <c r="P115" s="66">
        <v>377</v>
      </c>
      <c r="Q115" s="66">
        <v>400.66337093379866</v>
      </c>
      <c r="R115" s="66">
        <v>400.66337093379866</v>
      </c>
      <c r="S115" s="66">
        <v>286.23446018417576</v>
      </c>
    </row>
    <row r="116" spans="1:19">
      <c r="A116" s="11"/>
      <c r="B116" s="3"/>
      <c r="C116" s="38"/>
      <c r="D116" s="38"/>
      <c r="E116" s="38"/>
      <c r="F116" s="38"/>
      <c r="G116" s="38"/>
      <c r="H116" s="38"/>
      <c r="I116" s="38"/>
      <c r="J116" s="38"/>
      <c r="K116" s="38"/>
      <c r="L116" s="38"/>
      <c r="M116" s="38"/>
      <c r="N116" s="38"/>
      <c r="O116" s="38"/>
      <c r="P116" s="38"/>
      <c r="Q116" s="38"/>
      <c r="R116" s="38"/>
      <c r="S116" s="38"/>
    </row>
    <row r="117" spans="1:19">
      <c r="A117" s="14" t="s">
        <v>457</v>
      </c>
      <c r="B117" s="52"/>
      <c r="C117" s="65">
        <v>3250.368688013466</v>
      </c>
      <c r="D117" s="65">
        <v>3172.8818356184597</v>
      </c>
      <c r="E117" s="65">
        <v>3341.6060630697893</v>
      </c>
      <c r="F117" s="65">
        <v>3354.3021080371846</v>
      </c>
      <c r="G117" s="65">
        <v>3163.9913982510807</v>
      </c>
      <c r="H117" s="65">
        <v>3163.9913982510807</v>
      </c>
      <c r="I117" s="65">
        <v>3243.3973464713636</v>
      </c>
      <c r="J117" s="65">
        <v>3107.9618398323046</v>
      </c>
      <c r="K117" s="65">
        <v>2876.5633387712251</v>
      </c>
      <c r="L117" s="65">
        <v>4050.7566776663034</v>
      </c>
      <c r="M117" s="65">
        <v>4050.7566776663034</v>
      </c>
      <c r="N117" s="65">
        <v>4658.8304804059271</v>
      </c>
      <c r="O117" s="65">
        <v>5138.76662646165</v>
      </c>
      <c r="P117" s="65">
        <v>5696</v>
      </c>
      <c r="Q117" s="65">
        <v>5870.015045201606</v>
      </c>
      <c r="R117" s="65">
        <v>5870.015045201606</v>
      </c>
      <c r="S117" s="65">
        <v>5831.4303658659874</v>
      </c>
    </row>
    <row r="118" spans="1:19">
      <c r="B118" s="15" t="s">
        <v>118</v>
      </c>
      <c r="C118" s="66">
        <v>2039.8025636855236</v>
      </c>
      <c r="D118" s="66">
        <v>1989</v>
      </c>
      <c r="E118" s="66">
        <v>1199</v>
      </c>
      <c r="F118" s="66">
        <v>1952.3539638916154</v>
      </c>
      <c r="G118" s="66">
        <v>1798.7532710714299</v>
      </c>
      <c r="H118" s="66">
        <v>1798.7532710714299</v>
      </c>
      <c r="I118" s="66">
        <v>1776.0992929040217</v>
      </c>
      <c r="J118" s="66">
        <v>1639.080375640473</v>
      </c>
      <c r="K118" s="66">
        <v>1303.7886748949891</v>
      </c>
      <c r="L118" s="66">
        <v>2301.2346652799047</v>
      </c>
      <c r="M118" s="66">
        <v>2301.2346652799047</v>
      </c>
      <c r="N118" s="66">
        <v>1681.6281078026263</v>
      </c>
      <c r="O118" s="66">
        <f>O109-O114</f>
        <v>3804.4451571646223</v>
      </c>
      <c r="P118" s="66">
        <f>P109-P114</f>
        <v>3187</v>
      </c>
      <c r="Q118" s="66">
        <v>2770.2292253103815</v>
      </c>
      <c r="R118" s="66">
        <v>2770.2292253103815</v>
      </c>
      <c r="S118" s="66">
        <v>2866.8432279857393</v>
      </c>
    </row>
    <row r="119" spans="1:19">
      <c r="B119" s="15" t="s">
        <v>119</v>
      </c>
      <c r="C119" s="66">
        <v>1210.6275395648133</v>
      </c>
      <c r="D119" s="66">
        <v>1320</v>
      </c>
      <c r="E119" s="66">
        <v>1285</v>
      </c>
      <c r="F119" s="66">
        <v>1401.9478342773382</v>
      </c>
      <c r="G119" s="66">
        <v>1364.9505564938522</v>
      </c>
      <c r="H119" s="66">
        <v>1364.9505564938522</v>
      </c>
      <c r="I119" s="66">
        <v>1467.2716722691571</v>
      </c>
      <c r="J119" s="66">
        <v>1468.8815619209345</v>
      </c>
      <c r="K119" s="66">
        <v>1572.7752219228346</v>
      </c>
      <c r="L119" s="66">
        <v>1749.5220123863987</v>
      </c>
      <c r="M119" s="66">
        <v>1749.5220123863987</v>
      </c>
      <c r="N119" s="66">
        <v>2977.2023726033012</v>
      </c>
      <c r="O119" s="66">
        <f>O110-O115</f>
        <v>1334.1117938100715</v>
      </c>
      <c r="P119" s="66">
        <v>2508</v>
      </c>
      <c r="Q119" s="66">
        <v>3099.7858198912245</v>
      </c>
      <c r="R119" s="66">
        <v>3099.7858198912245</v>
      </c>
      <c r="S119" s="66">
        <v>3931.9570360100515</v>
      </c>
    </row>
    <row r="120" spans="1:19">
      <c r="C120" s="38"/>
      <c r="D120" s="38"/>
      <c r="E120" s="38"/>
      <c r="F120" s="38"/>
      <c r="G120" s="38"/>
      <c r="H120" s="38"/>
      <c r="I120" s="38"/>
      <c r="J120" s="38"/>
      <c r="K120" s="38"/>
      <c r="L120" s="38"/>
      <c r="M120" s="38"/>
      <c r="N120" s="38"/>
      <c r="O120" s="38"/>
      <c r="P120" s="38"/>
      <c r="Q120" s="38"/>
    </row>
    <row r="121" spans="1:19">
      <c r="Q121" s="5"/>
      <c r="R121" s="5"/>
      <c r="S121" s="5"/>
    </row>
    <row r="122" spans="1:19">
      <c r="A122" s="21" t="s">
        <v>126</v>
      </c>
      <c r="C122" s="123"/>
      <c r="D122" s="123"/>
      <c r="E122" s="123"/>
      <c r="F122" s="123"/>
      <c r="G122" s="123"/>
      <c r="H122" s="123"/>
      <c r="I122" s="123"/>
      <c r="J122" s="123"/>
      <c r="K122" s="123"/>
      <c r="L122" s="123"/>
      <c r="M122" s="123"/>
      <c r="N122" s="123"/>
      <c r="O122" s="123"/>
      <c r="P122" s="123"/>
    </row>
    <row r="123" spans="1:19">
      <c r="B123" s="147" t="s">
        <v>127</v>
      </c>
    </row>
    <row r="124" spans="1:19">
      <c r="B124" s="3" t="s">
        <v>128</v>
      </c>
    </row>
    <row r="125" spans="1:19">
      <c r="B125" s="21" t="s">
        <v>347</v>
      </c>
    </row>
    <row r="126" spans="1:19">
      <c r="B126" s="21" t="s">
        <v>129</v>
      </c>
      <c r="C126" s="47"/>
      <c r="D126" s="47"/>
      <c r="E126" s="47"/>
      <c r="F126" s="47"/>
      <c r="G126" s="47"/>
      <c r="H126" s="47"/>
      <c r="I126" s="47"/>
      <c r="J126" s="47"/>
      <c r="K126" s="47"/>
      <c r="L126" s="47"/>
      <c r="M126" s="47"/>
      <c r="N126" s="47"/>
      <c r="O126" s="47"/>
      <c r="P126" s="47"/>
    </row>
    <row r="127" spans="1:19">
      <c r="B127" s="27" t="s">
        <v>130</v>
      </c>
      <c r="C127" s="123"/>
      <c r="D127" s="123"/>
      <c r="E127" s="123"/>
      <c r="F127" s="123"/>
      <c r="G127" s="123"/>
      <c r="H127" s="123"/>
      <c r="I127" s="123"/>
      <c r="J127" s="123"/>
      <c r="K127" s="123"/>
      <c r="L127" s="123"/>
      <c r="M127" s="123"/>
      <c r="N127" s="123"/>
      <c r="O127" s="123"/>
      <c r="P127" s="123"/>
    </row>
  </sheetData>
  <hyperlinks>
    <hyperlink ref="A1"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S68"/>
  <sheetViews>
    <sheetView tabSelected="1" view="pageBreakPreview" zoomScaleNormal="100" zoomScaleSheetLayoutView="100" workbookViewId="0">
      <pane xSplit="2" ySplit="2" topLeftCell="F12" activePane="bottomRight" state="frozen"/>
      <selection pane="topRight" activeCell="B69" sqref="B69"/>
      <selection pane="bottomLeft" activeCell="B69" sqref="B69"/>
      <selection pane="bottomRight" activeCell="N20" sqref="N20"/>
    </sheetView>
  </sheetViews>
  <sheetFormatPr defaultColWidth="9.140625" defaultRowHeight="12.75"/>
  <cols>
    <col min="1" max="1" width="4.5703125" style="3" customWidth="1"/>
    <col min="2" max="2" width="36.42578125" style="3" customWidth="1"/>
    <col min="3" max="16" width="9.140625" style="79" customWidth="1"/>
    <col min="17" max="19" width="9.140625" style="3"/>
    <col min="20" max="20" width="91.42578125" style="383" bestFit="1" customWidth="1"/>
    <col min="21" max="28" width="9.140625" style="383"/>
    <col min="29" max="16384" width="9.140625" style="3"/>
  </cols>
  <sheetData>
    <row r="1" spans="1:28" s="2" customFormat="1">
      <c r="A1" s="23" t="s">
        <v>20</v>
      </c>
      <c r="B1" s="23"/>
      <c r="C1" s="53" t="s">
        <v>21</v>
      </c>
      <c r="D1" s="53" t="s">
        <v>22</v>
      </c>
      <c r="E1" s="53" t="s">
        <v>23</v>
      </c>
      <c r="F1" s="53" t="s">
        <v>24</v>
      </c>
      <c r="G1" s="53" t="s">
        <v>25</v>
      </c>
      <c r="H1" s="53" t="s">
        <v>26</v>
      </c>
      <c r="I1" s="53" t="s">
        <v>27</v>
      </c>
      <c r="J1" s="53" t="s">
        <v>28</v>
      </c>
      <c r="K1" s="53" t="s">
        <v>29</v>
      </c>
      <c r="L1" s="53" t="s">
        <v>30</v>
      </c>
      <c r="M1" s="53" t="s">
        <v>31</v>
      </c>
      <c r="N1" s="53" t="s">
        <v>32</v>
      </c>
      <c r="O1" s="53" t="s">
        <v>343</v>
      </c>
      <c r="P1" s="53" t="s">
        <v>417</v>
      </c>
      <c r="Q1" s="53" t="s">
        <v>438</v>
      </c>
      <c r="R1" s="2" t="s">
        <v>439</v>
      </c>
      <c r="S1" s="2" t="s">
        <v>484</v>
      </c>
      <c r="T1" s="383"/>
      <c r="U1" s="383"/>
      <c r="V1" s="383"/>
      <c r="W1" s="383"/>
      <c r="X1" s="383"/>
      <c r="Y1" s="383"/>
      <c r="Z1" s="383"/>
      <c r="AA1" s="383"/>
      <c r="AB1" s="383"/>
    </row>
    <row r="2" spans="1:28" s="27" customFormat="1">
      <c r="A2" s="8" t="s">
        <v>137</v>
      </c>
      <c r="C2" s="62"/>
      <c r="D2" s="62"/>
      <c r="E2" s="62"/>
      <c r="F2" s="62"/>
      <c r="G2" s="62"/>
      <c r="H2" s="62"/>
      <c r="I2" s="62"/>
      <c r="J2" s="62"/>
      <c r="K2" s="62"/>
      <c r="L2" s="62"/>
      <c r="M2" s="62"/>
      <c r="N2" s="62"/>
      <c r="O2" s="62"/>
      <c r="P2" s="62"/>
      <c r="T2" s="385"/>
      <c r="U2" s="385"/>
      <c r="V2" s="385"/>
      <c r="W2" s="385"/>
      <c r="X2" s="385"/>
      <c r="Y2" s="385"/>
      <c r="Z2" s="385"/>
      <c r="AA2" s="385"/>
      <c r="AB2" s="385"/>
    </row>
    <row r="3" spans="1:28" s="28" customFormat="1">
      <c r="A3" s="9" t="s">
        <v>138</v>
      </c>
      <c r="B3" s="9"/>
      <c r="C3" s="78"/>
      <c r="D3" s="78"/>
      <c r="E3" s="78"/>
      <c r="F3" s="78"/>
      <c r="G3" s="78"/>
      <c r="H3" s="78"/>
      <c r="I3" s="78"/>
      <c r="J3" s="78"/>
      <c r="K3" s="78"/>
      <c r="L3" s="78"/>
      <c r="M3" s="78"/>
      <c r="N3" s="78"/>
      <c r="O3" s="78"/>
      <c r="P3" s="78"/>
      <c r="Q3" s="78"/>
      <c r="R3" s="78"/>
      <c r="S3" s="78"/>
      <c r="T3" s="384"/>
      <c r="U3" s="384"/>
      <c r="V3" s="384"/>
      <c r="W3" s="384"/>
      <c r="X3" s="384"/>
      <c r="Y3" s="384"/>
      <c r="Z3" s="384"/>
      <c r="AA3" s="384"/>
      <c r="AB3" s="384"/>
    </row>
    <row r="4" spans="1:28" s="4" customFormat="1">
      <c r="A4" s="4" t="s">
        <v>139</v>
      </c>
      <c r="C4" s="93">
        <v>32004</v>
      </c>
      <c r="D4" s="93">
        <v>32457.537</v>
      </c>
      <c r="E4" s="93">
        <v>32898.972000000002</v>
      </c>
      <c r="F4" s="93">
        <v>32883.154000000002</v>
      </c>
      <c r="G4" s="93">
        <v>33141.442999999999</v>
      </c>
      <c r="H4" s="93">
        <v>33141.442999999999</v>
      </c>
      <c r="I4" s="93">
        <v>33127.008000000002</v>
      </c>
      <c r="J4" s="93">
        <v>33063.152000000002</v>
      </c>
      <c r="K4" s="93">
        <v>32908.315999999999</v>
      </c>
      <c r="L4" s="93">
        <v>33690.913999999997</v>
      </c>
      <c r="M4" s="93">
        <v>33690.913999999997</v>
      </c>
      <c r="N4" s="93">
        <v>33891.438000000002</v>
      </c>
      <c r="O4" s="93">
        <v>37161.900999999998</v>
      </c>
      <c r="P4" s="93">
        <v>38588.216999999997</v>
      </c>
      <c r="Q4" s="93">
        <v>39845.514999999999</v>
      </c>
      <c r="R4" s="93">
        <v>39845.514999999999</v>
      </c>
      <c r="S4" s="93">
        <v>39449.281000000003</v>
      </c>
      <c r="T4" s="391"/>
      <c r="U4" s="391"/>
      <c r="V4" s="391"/>
      <c r="W4" s="391"/>
      <c r="X4" s="391"/>
      <c r="Y4" s="391"/>
      <c r="Z4" s="391"/>
      <c r="AA4" s="391"/>
      <c r="AB4" s="391"/>
    </row>
    <row r="5" spans="1:28" s="4" customFormat="1">
      <c r="B5" s="5" t="s">
        <v>140</v>
      </c>
      <c r="C5" s="19">
        <v>30881.85</v>
      </c>
      <c r="D5" s="19">
        <v>31323.635999999999</v>
      </c>
      <c r="E5" s="19">
        <v>31699.014999999999</v>
      </c>
      <c r="F5" s="19">
        <v>31687.370999999999</v>
      </c>
      <c r="G5" s="19">
        <v>31910.973999999998</v>
      </c>
      <c r="H5" s="19">
        <v>31910.973999999998</v>
      </c>
      <c r="I5" s="19">
        <v>31872.861000000001</v>
      </c>
      <c r="J5" s="19">
        <v>31789.715</v>
      </c>
      <c r="K5" s="19">
        <v>31624.796999999999</v>
      </c>
      <c r="L5" s="19">
        <v>32419.092000000001</v>
      </c>
      <c r="M5" s="19">
        <v>32419.092000000001</v>
      </c>
      <c r="N5" s="19">
        <v>32597.448</v>
      </c>
      <c r="O5" s="19">
        <v>35759.631000000001</v>
      </c>
      <c r="P5" s="19">
        <v>37087.455999999998</v>
      </c>
      <c r="Q5" s="19">
        <v>38327.400999999998</v>
      </c>
      <c r="R5" s="19">
        <v>38327.400999999998</v>
      </c>
      <c r="S5" s="19">
        <v>37927.968999999997</v>
      </c>
      <c r="T5" s="391"/>
      <c r="U5" s="391"/>
      <c r="V5" s="391"/>
      <c r="W5" s="391"/>
      <c r="X5" s="391"/>
      <c r="Y5" s="391"/>
      <c r="Z5" s="391"/>
      <c r="AA5" s="391"/>
      <c r="AB5" s="391"/>
    </row>
    <row r="6" spans="1:28" s="4" customFormat="1">
      <c r="B6" s="5" t="s">
        <v>141</v>
      </c>
      <c r="C6" s="19">
        <v>3630.8450000000003</v>
      </c>
      <c r="D6" s="19">
        <v>4054.6930000000002</v>
      </c>
      <c r="E6" s="19">
        <v>5003.2419999999993</v>
      </c>
      <c r="F6" s="19">
        <v>5926.9610000000002</v>
      </c>
      <c r="G6" s="19">
        <v>7230.3609999999999</v>
      </c>
      <c r="H6" s="19">
        <v>7230.3609999999999</v>
      </c>
      <c r="I6" s="19">
        <v>7892.0320000000002</v>
      </c>
      <c r="J6" s="19">
        <v>8340.9790000000012</v>
      </c>
      <c r="K6" s="19">
        <v>8954.5820000000003</v>
      </c>
      <c r="L6" s="19">
        <v>10487.166999999999</v>
      </c>
      <c r="M6" s="19">
        <v>10487.166999999999</v>
      </c>
      <c r="N6" s="19">
        <v>10755.879000000001</v>
      </c>
      <c r="O6" s="19">
        <v>11946.711000000001</v>
      </c>
      <c r="P6" s="19">
        <v>13535.343000000001</v>
      </c>
      <c r="Q6" s="19">
        <v>15398.397999999999</v>
      </c>
      <c r="R6" s="19">
        <v>15398.397999999999</v>
      </c>
      <c r="S6" s="19">
        <v>14876.016</v>
      </c>
      <c r="T6" s="391"/>
      <c r="U6" s="391"/>
      <c r="V6" s="391"/>
      <c r="W6" s="391"/>
      <c r="X6" s="391"/>
      <c r="Y6" s="391"/>
      <c r="Z6" s="391"/>
      <c r="AA6" s="391"/>
      <c r="AB6" s="391"/>
    </row>
    <row r="7" spans="1:28" s="4" customFormat="1">
      <c r="B7" s="5" t="s">
        <v>142</v>
      </c>
      <c r="C7" s="19">
        <v>3962.375</v>
      </c>
      <c r="D7" s="19">
        <v>3970.44</v>
      </c>
      <c r="E7" s="19">
        <v>4096.5219999999999</v>
      </c>
      <c r="F7" s="19">
        <v>4081.9949999999999</v>
      </c>
      <c r="G7" s="19">
        <v>4207.0600000000004</v>
      </c>
      <c r="H7" s="19">
        <v>4207.0600000000004</v>
      </c>
      <c r="I7" s="19">
        <v>4269.59</v>
      </c>
      <c r="J7" s="19">
        <v>4325.9539999999997</v>
      </c>
      <c r="K7" s="19">
        <v>4395.1949999999997</v>
      </c>
      <c r="L7" s="19">
        <v>4476.84</v>
      </c>
      <c r="M7" s="19">
        <v>4476.84</v>
      </c>
      <c r="N7" s="19">
        <v>4544.7150000000001</v>
      </c>
      <c r="O7" s="19">
        <v>4824.1109999999999</v>
      </c>
      <c r="P7" s="19">
        <v>5017.5309999999999</v>
      </c>
      <c r="Q7" s="19">
        <v>5134.4049999999997</v>
      </c>
      <c r="R7" s="19">
        <v>5134.4049999999997</v>
      </c>
      <c r="S7" s="19">
        <v>5078.3419999999996</v>
      </c>
      <c r="T7" s="391"/>
      <c r="U7" s="391"/>
      <c r="V7" s="391"/>
      <c r="W7" s="391"/>
      <c r="X7" s="391"/>
      <c r="Y7" s="391"/>
      <c r="Z7" s="391"/>
      <c r="AA7" s="391"/>
      <c r="AB7" s="391"/>
    </row>
    <row r="8" spans="1:28" s="4" customFormat="1" ht="12.6" customHeight="1">
      <c r="C8" s="19"/>
      <c r="D8" s="19"/>
      <c r="E8" s="19"/>
      <c r="F8" s="19"/>
      <c r="G8" s="19"/>
      <c r="H8" s="19"/>
      <c r="I8" s="19"/>
      <c r="J8" s="19"/>
      <c r="K8" s="19"/>
      <c r="L8" s="19"/>
      <c r="M8" s="19"/>
      <c r="N8" s="19"/>
      <c r="O8" s="19"/>
      <c r="P8" s="19"/>
      <c r="Q8" s="19"/>
      <c r="R8" s="19"/>
      <c r="S8" s="19"/>
      <c r="T8" s="391"/>
      <c r="U8" s="391"/>
      <c r="V8" s="391"/>
      <c r="W8" s="391"/>
      <c r="X8" s="391"/>
      <c r="Y8" s="391"/>
      <c r="Z8" s="391"/>
      <c r="AA8" s="391"/>
      <c r="AB8" s="391"/>
    </row>
    <row r="9" spans="1:28" s="4" customFormat="1">
      <c r="A9" s="186" t="s">
        <v>143</v>
      </c>
      <c r="B9" s="186"/>
      <c r="C9" s="39">
        <v>8.4100637357161911</v>
      </c>
      <c r="D9" s="39">
        <v>8.2347871009734792</v>
      </c>
      <c r="E9" s="39">
        <v>8.1366578815260269</v>
      </c>
      <c r="F9" s="39">
        <v>8.2191358407106616</v>
      </c>
      <c r="G9" s="39">
        <v>8.3207937253887359</v>
      </c>
      <c r="H9" s="39">
        <v>8.2346040505252631</v>
      </c>
      <c r="I9" s="39">
        <v>7.9730884386516996</v>
      </c>
      <c r="J9" s="39">
        <v>7.985528757095576</v>
      </c>
      <c r="K9" s="39">
        <v>7.9546580380282697</v>
      </c>
      <c r="L9" s="39">
        <v>7.840920665084095</v>
      </c>
      <c r="M9" s="39">
        <v>7.9246400276637656</v>
      </c>
      <c r="N9" s="39">
        <v>7.4855989314348719</v>
      </c>
      <c r="O9" s="39">
        <v>7.371705219585631</v>
      </c>
      <c r="P9" s="39">
        <v>7.0435678765965504</v>
      </c>
      <c r="Q9" s="39">
        <v>7.2027731987204948</v>
      </c>
      <c r="R9" s="39">
        <v>7.2612783285910671</v>
      </c>
      <c r="S9" s="39">
        <v>6.9841595185696255</v>
      </c>
      <c r="T9" s="391"/>
      <c r="U9" s="391"/>
      <c r="V9" s="391"/>
      <c r="W9" s="391"/>
      <c r="X9" s="391"/>
      <c r="Y9" s="391"/>
      <c r="Z9" s="391"/>
      <c r="AA9" s="391"/>
      <c r="AB9" s="391"/>
    </row>
    <row r="10" spans="1:28" s="5" customFormat="1">
      <c r="A10" s="13"/>
      <c r="B10" s="49" t="s">
        <v>144</v>
      </c>
      <c r="C10" s="191">
        <v>-6.127582957763892E-2</v>
      </c>
      <c r="D10" s="51">
        <v>-4.2225813834660259E-2</v>
      </c>
      <c r="E10" s="51">
        <v>-4.0145238530291991E-2</v>
      </c>
      <c r="F10" s="51">
        <v>-2.4163049611330922E-2</v>
      </c>
      <c r="G10" s="51">
        <v>-2.6435081988526357E-2</v>
      </c>
      <c r="H10" s="51">
        <v>-3.2984191047360931E-2</v>
      </c>
      <c r="I10" s="51">
        <v>-1.6325547201717368E-2</v>
      </c>
      <c r="J10" s="51">
        <v>6.8704588558240456E-3</v>
      </c>
      <c r="K10" s="51">
        <v>8.0853354739227126E-3</v>
      </c>
      <c r="L10" s="51">
        <v>-5.5172625450126854E-3</v>
      </c>
      <c r="M10" s="51">
        <v>-4.3196018009355871E-3</v>
      </c>
      <c r="N10" s="51">
        <v>-1.4008237904662461E-2</v>
      </c>
      <c r="O10" s="51">
        <v>-2.244824053153404E-2</v>
      </c>
      <c r="P10" s="51">
        <v>-4.5431869150405389E-2</v>
      </c>
      <c r="Q10" s="51">
        <v>-4.0438297106318986E-2</v>
      </c>
      <c r="R10" s="51">
        <v>-3.0748618421705422E-2</v>
      </c>
      <c r="S10" s="51">
        <v>-4.2008219728044978E-2</v>
      </c>
      <c r="T10" s="391"/>
      <c r="U10" s="391"/>
      <c r="V10" s="391"/>
      <c r="W10" s="391"/>
      <c r="X10" s="391"/>
      <c r="Y10" s="391"/>
      <c r="Z10" s="391"/>
      <c r="AA10" s="391"/>
      <c r="AB10" s="391"/>
    </row>
    <row r="11" spans="1:28" s="5" customFormat="1">
      <c r="A11" s="13"/>
      <c r="B11" s="49"/>
      <c r="C11" s="20"/>
      <c r="D11" s="20"/>
      <c r="E11" s="20"/>
      <c r="F11" s="20"/>
      <c r="G11" s="20"/>
      <c r="H11" s="20"/>
      <c r="I11" s="20"/>
      <c r="J11" s="20"/>
      <c r="K11" s="20"/>
      <c r="L11" s="51"/>
      <c r="M11" s="20"/>
      <c r="N11" s="20"/>
      <c r="O11" s="20"/>
      <c r="P11" s="20"/>
      <c r="T11" s="391"/>
      <c r="U11" s="391"/>
      <c r="V11" s="391"/>
      <c r="W11" s="391"/>
      <c r="X11" s="391"/>
      <c r="Y11" s="391"/>
      <c r="Z11" s="391"/>
      <c r="AA11" s="391"/>
      <c r="AB11" s="391"/>
    </row>
    <row r="12" spans="1:28">
      <c r="A12" s="2" t="s">
        <v>145</v>
      </c>
      <c r="B12" s="2"/>
      <c r="C12" s="19"/>
      <c r="D12" s="19"/>
      <c r="E12" s="19"/>
      <c r="F12" s="19"/>
      <c r="G12" s="19"/>
      <c r="H12" s="19"/>
      <c r="I12" s="19"/>
      <c r="J12" s="19"/>
      <c r="K12" s="19"/>
      <c r="L12" s="19"/>
      <c r="M12" s="19"/>
      <c r="N12" s="19"/>
      <c r="O12" s="19"/>
      <c r="P12" s="19"/>
    </row>
    <row r="13" spans="1:28">
      <c r="A13" s="2"/>
      <c r="B13" s="266" t="s">
        <v>146</v>
      </c>
    </row>
    <row r="14" spans="1:28">
      <c r="B14" s="5" t="s">
        <v>147</v>
      </c>
      <c r="C14" s="19">
        <v>8118.6261050000003</v>
      </c>
      <c r="D14" s="19">
        <v>8404.2839999999997</v>
      </c>
      <c r="E14" s="19">
        <v>8595.1538450000007</v>
      </c>
      <c r="F14" s="19">
        <v>8758.9582599999994</v>
      </c>
      <c r="G14" s="19">
        <v>9075.9286270877601</v>
      </c>
      <c r="H14" s="19">
        <v>9075.9286270877601</v>
      </c>
      <c r="I14" s="19">
        <v>9283.7216270877616</v>
      </c>
      <c r="J14" s="19">
        <v>9638.813259999999</v>
      </c>
      <c r="K14" s="19">
        <v>9907.7352599999995</v>
      </c>
      <c r="L14" s="19">
        <v>11075.605259999998</v>
      </c>
      <c r="M14" s="19">
        <v>11075.605259999998</v>
      </c>
      <c r="N14" s="19">
        <v>11230.67</v>
      </c>
      <c r="O14" s="19">
        <v>11431.548000000001</v>
      </c>
      <c r="P14" s="19">
        <v>11634.772000000001</v>
      </c>
      <c r="Q14" s="19">
        <v>11841.915999999999</v>
      </c>
      <c r="R14" s="19">
        <v>11841.915999999999</v>
      </c>
      <c r="S14" s="19">
        <v>11928.825000000001</v>
      </c>
      <c r="T14" s="391"/>
    </row>
    <row r="15" spans="1:28">
      <c r="B15" s="5" t="s">
        <v>148</v>
      </c>
      <c r="C15" s="19">
        <v>3099.7353984200399</v>
      </c>
      <c r="D15" s="19">
        <v>3119.7916600000003</v>
      </c>
      <c r="E15" s="19">
        <v>3169.7060000000001</v>
      </c>
      <c r="F15" s="19">
        <v>3248.87</v>
      </c>
      <c r="G15" s="19">
        <v>3302.6190000000001</v>
      </c>
      <c r="H15" s="19">
        <v>3302.6190000000001</v>
      </c>
      <c r="I15" s="19">
        <v>3388.9479999999999</v>
      </c>
      <c r="J15" s="19">
        <v>3532.6109999999999</v>
      </c>
      <c r="K15" s="19">
        <v>3592.3919999999998</v>
      </c>
      <c r="L15" s="19">
        <v>4118.1029999999992</v>
      </c>
      <c r="M15" s="19">
        <v>4118.1029999999992</v>
      </c>
      <c r="N15" s="19">
        <v>4187.2939999999999</v>
      </c>
      <c r="O15" s="19">
        <v>4246.18</v>
      </c>
      <c r="P15" s="19">
        <v>4316.3540000000003</v>
      </c>
      <c r="Q15" s="19">
        <v>4340.5039999999999</v>
      </c>
      <c r="R15" s="19">
        <v>4340.5039999999999</v>
      </c>
      <c r="S15" s="19">
        <v>4390.7569999999996</v>
      </c>
      <c r="T15" s="391"/>
    </row>
    <row r="16" spans="1:28">
      <c r="B16" s="5" t="s">
        <v>149</v>
      </c>
      <c r="C16" s="19">
        <v>5588.0460000000003</v>
      </c>
      <c r="D16" s="19">
        <v>5633.1549999999997</v>
      </c>
      <c r="E16" s="19">
        <v>5762.4629999999997</v>
      </c>
      <c r="F16" s="19">
        <v>5962.9520000000002</v>
      </c>
      <c r="G16" s="19">
        <v>6090.8990000000003</v>
      </c>
      <c r="H16" s="19">
        <v>6090.8990000000003</v>
      </c>
      <c r="I16" s="19">
        <v>6268.2889999999998</v>
      </c>
      <c r="J16" s="19">
        <v>6507.7579999999998</v>
      </c>
      <c r="K16" s="19">
        <v>6654.9129999999996</v>
      </c>
      <c r="L16" s="19">
        <v>7774.8450000000003</v>
      </c>
      <c r="M16" s="19">
        <v>7774.8450000000003</v>
      </c>
      <c r="N16" s="19">
        <v>7924.9070000000002</v>
      </c>
      <c r="O16" s="19">
        <v>8092.1</v>
      </c>
      <c r="P16" s="19">
        <v>8255.0229999999992</v>
      </c>
      <c r="Q16" s="19">
        <v>8355.0580000000009</v>
      </c>
      <c r="R16" s="19">
        <v>8355.0580000000009</v>
      </c>
      <c r="S16" s="19">
        <v>8486.6939999999995</v>
      </c>
      <c r="T16" s="391"/>
    </row>
    <row r="17" spans="1:16347">
      <c r="B17" s="5" t="s">
        <v>150</v>
      </c>
      <c r="C17" s="19">
        <v>289.32499999999999</v>
      </c>
      <c r="D17" s="19">
        <v>306.45400000000001</v>
      </c>
      <c r="E17" s="19">
        <v>335.90199999999999</v>
      </c>
      <c r="F17" s="19">
        <v>366.98</v>
      </c>
      <c r="G17" s="19">
        <v>390.96100000000001</v>
      </c>
      <c r="H17" s="19">
        <v>390.96100000000001</v>
      </c>
      <c r="I17" s="19">
        <v>412.52499999999998</v>
      </c>
      <c r="J17" s="19">
        <v>454.51400000000001</v>
      </c>
      <c r="K17" s="19">
        <v>450.16800000000001</v>
      </c>
      <c r="L17" s="19">
        <v>501.95100000000002</v>
      </c>
      <c r="M17" s="19">
        <v>501.95100000000002</v>
      </c>
      <c r="N17" s="19">
        <v>479.32600000000002</v>
      </c>
      <c r="O17" s="19">
        <v>498.80399999999997</v>
      </c>
      <c r="P17" s="19">
        <v>494.62599999999998</v>
      </c>
      <c r="Q17" s="19">
        <v>485.28899999999999</v>
      </c>
      <c r="R17" s="19">
        <v>485.28899999999999</v>
      </c>
      <c r="S17" s="19">
        <v>480.26799999999997</v>
      </c>
      <c r="T17" s="391"/>
    </row>
    <row r="18" spans="1:16347">
      <c r="B18" s="267" t="s">
        <v>151</v>
      </c>
      <c r="C18" s="39">
        <v>26.919204115349419</v>
      </c>
      <c r="D18" s="39">
        <v>28.521457426797891</v>
      </c>
      <c r="E18" s="39">
        <v>28.401081342554047</v>
      </c>
      <c r="F18" s="39">
        <v>28.218949820920511</v>
      </c>
      <c r="G18" s="39">
        <v>28.268706970802821</v>
      </c>
      <c r="H18" s="39">
        <v>28.32157261442336</v>
      </c>
      <c r="I18" s="39">
        <v>28.996004585234218</v>
      </c>
      <c r="J18" s="39">
        <v>29.562804294859394</v>
      </c>
      <c r="K18" s="39">
        <v>28.873355075975134</v>
      </c>
      <c r="L18" s="39">
        <v>27.313040595528729</v>
      </c>
      <c r="M18" s="39">
        <v>28.699330621574706</v>
      </c>
      <c r="N18" s="149">
        <v>29.482263</v>
      </c>
      <c r="O18" s="149">
        <v>29.379314658524429</v>
      </c>
      <c r="P18" s="149">
        <v>29.241589305219126</v>
      </c>
      <c r="Q18" s="149">
        <v>28.978229285086574</v>
      </c>
      <c r="R18" s="149">
        <v>29.281622116699282</v>
      </c>
      <c r="S18" s="149">
        <v>28.690449046009814</v>
      </c>
      <c r="T18" s="391"/>
      <c r="U18" s="392"/>
      <c r="V18" s="392"/>
      <c r="W18" s="392"/>
      <c r="X18" s="392"/>
      <c r="Y18" s="392"/>
      <c r="Z18" s="392"/>
      <c r="AA18" s="392"/>
      <c r="AB18" s="392"/>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row>
    <row r="19" spans="1:16347">
      <c r="B19" s="49" t="s">
        <v>41</v>
      </c>
      <c r="C19" s="51">
        <v>6.744795246668045E-2</v>
      </c>
      <c r="D19" s="51">
        <v>4.6019992389569442E-2</v>
      </c>
      <c r="E19" s="51">
        <v>4.0590745241803727E-2</v>
      </c>
      <c r="F19" s="51">
        <v>4.3825865899409101E-2</v>
      </c>
      <c r="G19" s="51">
        <v>1.9443075578956082E-2</v>
      </c>
      <c r="H19" s="51">
        <v>3.7407604770935743E-2</v>
      </c>
      <c r="I19" s="51">
        <v>4.9053530638002918E-3</v>
      </c>
      <c r="J19" s="51">
        <v>2.198447446419978E-2</v>
      </c>
      <c r="K19" s="51">
        <v>1.1245685506362511E-2</v>
      </c>
      <c r="L19" s="51">
        <v>7.6392354251875686E-3</v>
      </c>
      <c r="M19" s="51">
        <v>1.355069929271753E-2</v>
      </c>
      <c r="N19" s="51">
        <v>1.2E-2</v>
      </c>
      <c r="O19" s="51">
        <v>3.3093028221504533E-3</v>
      </c>
      <c r="P19" s="51">
        <v>5.941773751313854E-3</v>
      </c>
      <c r="Q19" s="51">
        <v>3.5127073213518391E-3</v>
      </c>
      <c r="R19" s="51">
        <v>5.7313378147631315E-3</v>
      </c>
      <c r="S19" s="51">
        <v>1.6912565676005627E-2</v>
      </c>
      <c r="T19" s="391"/>
      <c r="U19" s="392"/>
      <c r="V19" s="392"/>
      <c r="W19" s="392"/>
      <c r="X19" s="392"/>
      <c r="Y19" s="392"/>
      <c r="Z19" s="392"/>
      <c r="AA19" s="392"/>
      <c r="AB19" s="392"/>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row>
    <row r="20" spans="1:16347">
      <c r="B20" s="5"/>
      <c r="C20" s="19"/>
      <c r="D20" s="19"/>
      <c r="E20" s="19"/>
      <c r="F20" s="19"/>
      <c r="G20" s="19"/>
      <c r="H20" s="19"/>
      <c r="I20" s="19"/>
      <c r="J20" s="19"/>
      <c r="K20" s="19"/>
      <c r="L20" s="19"/>
      <c r="M20" s="19"/>
      <c r="N20" s="19"/>
      <c r="O20" s="19"/>
      <c r="P20" s="19"/>
    </row>
    <row r="21" spans="1:16347">
      <c r="B21" s="4" t="s">
        <v>152</v>
      </c>
      <c r="C21" s="19"/>
      <c r="D21" s="124"/>
      <c r="E21" s="124"/>
      <c r="F21" s="124"/>
      <c r="G21" s="124"/>
      <c r="H21" s="124"/>
      <c r="I21" s="124"/>
      <c r="J21" s="124"/>
      <c r="K21" s="124"/>
      <c r="L21" s="124"/>
      <c r="M21" s="124"/>
      <c r="N21" s="124"/>
      <c r="O21" s="124"/>
      <c r="P21" s="124"/>
    </row>
    <row r="22" spans="1:16347">
      <c r="B22" s="5" t="s">
        <v>147</v>
      </c>
      <c r="C22" s="94">
        <v>7151.7801050000007</v>
      </c>
      <c r="D22" s="94">
        <v>7522.2520000000004</v>
      </c>
      <c r="E22" s="94">
        <v>7850.163845</v>
      </c>
      <c r="F22" s="94">
        <v>8107.0442599999997</v>
      </c>
      <c r="G22" s="94">
        <v>8445.7356270877608</v>
      </c>
      <c r="H22" s="94">
        <v>8445.7356270877608</v>
      </c>
      <c r="I22" s="94">
        <v>8686.6956270877599</v>
      </c>
      <c r="J22" s="94">
        <v>9076.3372600000002</v>
      </c>
      <c r="K22" s="94">
        <v>9386.599259999999</v>
      </c>
      <c r="L22" s="94">
        <v>10559.13926</v>
      </c>
      <c r="M22" s="94">
        <v>10559.13926</v>
      </c>
      <c r="N22" s="19">
        <v>10722.492</v>
      </c>
      <c r="O22" s="19">
        <v>10957.959000000001</v>
      </c>
      <c r="P22" s="19">
        <v>11212.521000000001</v>
      </c>
      <c r="Q22" s="19">
        <v>11460.063</v>
      </c>
      <c r="R22" s="19">
        <v>11460.063</v>
      </c>
      <c r="S22" s="19">
        <v>11570.433000000001</v>
      </c>
      <c r="T22" s="391"/>
    </row>
    <row r="23" spans="1:16347">
      <c r="B23" s="5" t="s">
        <v>148</v>
      </c>
      <c r="C23" s="19">
        <v>2075.4103984200392</v>
      </c>
      <c r="D23" s="19">
        <v>2138.490659999999</v>
      </c>
      <c r="E23" s="19">
        <v>2206.9479999999999</v>
      </c>
      <c r="F23" s="19">
        <v>2277.0830000000001</v>
      </c>
      <c r="G23" s="19">
        <v>2328.6979999999999</v>
      </c>
      <c r="H23" s="19">
        <v>2328.6979999999999</v>
      </c>
      <c r="I23" s="19">
        <v>2419.8319999999999</v>
      </c>
      <c r="J23" s="19">
        <v>2559.598</v>
      </c>
      <c r="K23" s="19">
        <v>2641.6109999999999</v>
      </c>
      <c r="L23" s="19">
        <v>3104.973</v>
      </c>
      <c r="M23" s="19">
        <v>3104.973</v>
      </c>
      <c r="N23" s="19">
        <v>3200.3919999999998</v>
      </c>
      <c r="O23" s="19">
        <v>3294.2979999999998</v>
      </c>
      <c r="P23" s="19">
        <v>3393.4360000000001</v>
      </c>
      <c r="Q23" s="19">
        <v>3456.1550000000002</v>
      </c>
      <c r="R23" s="19">
        <v>3456.1550000000002</v>
      </c>
      <c r="S23" s="19">
        <v>3531.34</v>
      </c>
      <c r="T23" s="391"/>
    </row>
    <row r="24" spans="1:16347">
      <c r="B24" s="5" t="s">
        <v>149</v>
      </c>
      <c r="C24" s="19">
        <v>3694.4119999999998</v>
      </c>
      <c r="D24" s="19">
        <v>3808.2669999999998</v>
      </c>
      <c r="E24" s="19">
        <v>3983.0990000000002</v>
      </c>
      <c r="F24" s="19">
        <v>4204.1629999999996</v>
      </c>
      <c r="G24" s="19">
        <v>4367.1719999999996</v>
      </c>
      <c r="H24" s="19">
        <v>4367.1719999999996</v>
      </c>
      <c r="I24" s="19">
        <v>4578.4219999999996</v>
      </c>
      <c r="J24" s="19">
        <v>4843.0519999999997</v>
      </c>
      <c r="K24" s="19">
        <v>5046.384</v>
      </c>
      <c r="L24" s="19">
        <v>6118.1939999999995</v>
      </c>
      <c r="M24" s="19">
        <v>6118.1939999999995</v>
      </c>
      <c r="N24" s="19">
        <v>6322.9679999999998</v>
      </c>
      <c r="O24" s="19">
        <v>6539.4350000000004</v>
      </c>
      <c r="P24" s="19">
        <v>6773.0140000000001</v>
      </c>
      <c r="Q24" s="19">
        <v>6948.2879999999996</v>
      </c>
      <c r="R24" s="19">
        <v>6948.2879999999996</v>
      </c>
      <c r="S24" s="19">
        <v>7142.7280000000001</v>
      </c>
      <c r="T24" s="391"/>
    </row>
    <row r="25" spans="1:16347">
      <c r="B25" s="5" t="s">
        <v>153</v>
      </c>
      <c r="C25" s="95">
        <v>1.7800874481560216</v>
      </c>
      <c r="D25" s="95">
        <v>1.7808200293940033</v>
      </c>
      <c r="E25" s="95">
        <v>1.8047996599829268</v>
      </c>
      <c r="F25" s="95">
        <v>1.8462932620374397</v>
      </c>
      <c r="G25" s="95">
        <v>1.8753707007091516</v>
      </c>
      <c r="H25" s="95">
        <v>1.8753707007091516</v>
      </c>
      <c r="I25" s="95">
        <v>1.8920412656746417</v>
      </c>
      <c r="J25" s="95">
        <v>1.8921143085750183</v>
      </c>
      <c r="K25" s="95">
        <v>1.9103433472982965</v>
      </c>
      <c r="L25" s="95">
        <v>1.9704499845892378</v>
      </c>
      <c r="M25" s="95">
        <v>1.9704499845892378</v>
      </c>
      <c r="N25" s="95">
        <v>1.9756854785288802</v>
      </c>
      <c r="O25" s="95">
        <v>1.9850769420374237</v>
      </c>
      <c r="P25" s="95">
        <f>P24/P23</f>
        <v>1.9959162335756442</v>
      </c>
      <c r="Q25" s="95">
        <f>Q24/Q23</f>
        <v>2.0104098340496881</v>
      </c>
      <c r="R25" s="95">
        <f>R24/R23</f>
        <v>2.0104098340496881</v>
      </c>
      <c r="S25" s="95">
        <f>S24/S23</f>
        <v>2.02266788244689</v>
      </c>
      <c r="T25" s="391"/>
    </row>
    <row r="26" spans="1:16347">
      <c r="C26" s="51"/>
      <c r="D26" s="51"/>
      <c r="E26" s="51"/>
      <c r="F26" s="51"/>
      <c r="G26" s="51"/>
      <c r="H26" s="51"/>
      <c r="I26" s="51"/>
      <c r="J26" s="51"/>
      <c r="K26" s="161"/>
      <c r="L26" s="161"/>
      <c r="M26" s="51"/>
      <c r="N26" s="51"/>
      <c r="O26" s="260"/>
      <c r="P26" s="51"/>
      <c r="Q26" s="17"/>
      <c r="R26" s="17"/>
      <c r="S26" s="17"/>
      <c r="T26" s="392"/>
      <c r="U26" s="392"/>
      <c r="V26" s="392"/>
      <c r="W26" s="392"/>
      <c r="X26" s="392"/>
      <c r="Y26" s="392"/>
      <c r="Z26" s="392"/>
      <c r="AA26" s="392"/>
      <c r="AB26" s="392"/>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row>
    <row r="27" spans="1:16347">
      <c r="C27" s="19"/>
      <c r="D27" s="19"/>
      <c r="E27" s="19"/>
      <c r="F27" s="19"/>
      <c r="G27" s="19"/>
      <c r="H27" s="19"/>
      <c r="I27" s="19"/>
      <c r="J27" s="19"/>
      <c r="K27" s="19"/>
      <c r="L27" s="19"/>
      <c r="M27" s="19"/>
      <c r="N27" s="19"/>
      <c r="O27" s="19"/>
      <c r="P27" s="19"/>
    </row>
    <row r="28" spans="1:16347" s="28" customFormat="1">
      <c r="A28" s="9" t="s">
        <v>154</v>
      </c>
      <c r="B28" s="78"/>
      <c r="C28" s="78"/>
      <c r="D28" s="78"/>
      <c r="E28" s="78"/>
      <c r="F28" s="78"/>
      <c r="G28" s="78"/>
      <c r="H28" s="78"/>
      <c r="I28" s="78"/>
      <c r="J28" s="78"/>
      <c r="K28" s="78"/>
      <c r="L28" s="78"/>
      <c r="M28" s="78"/>
      <c r="N28" s="78"/>
      <c r="O28" s="78"/>
      <c r="P28" s="78"/>
      <c r="Q28" s="78"/>
      <c r="R28" s="78"/>
      <c r="S28" s="78"/>
      <c r="T28" s="384"/>
      <c r="U28" s="384"/>
      <c r="V28" s="384"/>
      <c r="W28" s="384"/>
      <c r="X28" s="384"/>
      <c r="Y28" s="384"/>
      <c r="Z28" s="384"/>
      <c r="AA28" s="384"/>
      <c r="AB28" s="384"/>
    </row>
    <row r="29" spans="1:16347" s="2" customFormat="1">
      <c r="B29" s="2" t="s">
        <v>34</v>
      </c>
      <c r="C29" s="18">
        <v>3318</v>
      </c>
      <c r="D29" s="18">
        <v>809</v>
      </c>
      <c r="E29" s="18">
        <v>810.5801434615247</v>
      </c>
      <c r="F29" s="18">
        <v>824.16965682996135</v>
      </c>
      <c r="G29" s="18">
        <v>839.22516068625669</v>
      </c>
      <c r="H29" s="18">
        <v>3283.2780956864872</v>
      </c>
      <c r="I29" s="18">
        <v>805.63145403072826</v>
      </c>
      <c r="J29" s="18">
        <v>805.75905008793256</v>
      </c>
      <c r="K29" s="18">
        <v>799.59646656066161</v>
      </c>
      <c r="L29" s="18">
        <v>802.64584106528639</v>
      </c>
      <c r="M29" s="18">
        <v>3213.6328117446023</v>
      </c>
      <c r="N29" s="18">
        <v>777.62212741949998</v>
      </c>
      <c r="O29" s="18">
        <v>801.98628043329302</v>
      </c>
      <c r="P29" s="18">
        <v>818.51956678730096</v>
      </c>
      <c r="Q29" s="18">
        <v>859.41746668936196</v>
      </c>
      <c r="R29" s="18">
        <v>3257.5454413294601</v>
      </c>
      <c r="S29" s="18">
        <v>842.60827198552795</v>
      </c>
      <c r="T29" s="391"/>
      <c r="U29" s="383"/>
      <c r="V29" s="383"/>
      <c r="W29" s="383"/>
      <c r="X29" s="383"/>
      <c r="Y29" s="383"/>
      <c r="Z29" s="383"/>
      <c r="AA29" s="383"/>
      <c r="AB29" s="383"/>
    </row>
    <row r="30" spans="1:16347" s="29" customFormat="1" ht="11.25">
      <c r="B30" s="29" t="s">
        <v>35</v>
      </c>
      <c r="C30" s="164">
        <v>3010</v>
      </c>
      <c r="D30" s="164">
        <v>735</v>
      </c>
      <c r="E30" s="164">
        <v>734.6790613492127</v>
      </c>
      <c r="F30" s="164">
        <v>746.63628804526229</v>
      </c>
      <c r="G30" s="164">
        <v>759.73737612878972</v>
      </c>
      <c r="H30" s="164">
        <v>2975.49</v>
      </c>
      <c r="I30" s="164">
        <v>735.68712044026415</v>
      </c>
      <c r="J30" s="164">
        <v>737.61475446348538</v>
      </c>
      <c r="K30" s="164">
        <v>729.99016347349254</v>
      </c>
      <c r="L30" s="164">
        <v>730.30541360069446</v>
      </c>
      <c r="M30" s="164">
        <v>2932.761547328264</v>
      </c>
      <c r="N30" s="164">
        <v>711.530359135955</v>
      </c>
      <c r="O30" s="164">
        <v>730.94435830852206</v>
      </c>
      <c r="P30" s="164">
        <v>742.35267139878795</v>
      </c>
      <c r="Q30" s="164">
        <v>777.82202685509594</v>
      </c>
      <c r="R30" s="164">
        <v>2962.6494156983604</v>
      </c>
      <c r="S30" s="164">
        <v>762.80465408703503</v>
      </c>
      <c r="T30" s="391"/>
      <c r="U30" s="385"/>
      <c r="V30" s="385"/>
      <c r="W30" s="385"/>
      <c r="X30" s="385"/>
      <c r="Y30" s="385"/>
      <c r="Z30" s="385"/>
      <c r="AA30" s="385"/>
      <c r="AB30" s="385"/>
    </row>
    <row r="31" spans="1:16347" s="2" customFormat="1">
      <c r="B31" s="2" t="s">
        <v>36</v>
      </c>
      <c r="C31" s="18">
        <v>1611</v>
      </c>
      <c r="D31" s="18">
        <v>427</v>
      </c>
      <c r="E31" s="18">
        <v>430.84673164366484</v>
      </c>
      <c r="F31" s="18">
        <v>440.74776746178475</v>
      </c>
      <c r="G31" s="18">
        <v>456.25289750565526</v>
      </c>
      <c r="H31" s="18">
        <v>1754.6005331337624</v>
      </c>
      <c r="I31" s="18">
        <v>442.18222607264903</v>
      </c>
      <c r="J31" s="18">
        <v>462.00967733397999</v>
      </c>
      <c r="K31" s="18">
        <v>456.83297741903755</v>
      </c>
      <c r="L31" s="18">
        <v>446.87912236811565</v>
      </c>
      <c r="M31" s="18">
        <v>1807.904003193787</v>
      </c>
      <c r="N31" s="18">
        <v>541.34190055182296</v>
      </c>
      <c r="O31" s="18">
        <v>543.17801672639393</v>
      </c>
      <c r="P31" s="18">
        <v>552.63891301063404</v>
      </c>
      <c r="Q31" s="18">
        <v>559.47364118108499</v>
      </c>
      <c r="R31" s="18">
        <v>2196.6324714699404</v>
      </c>
      <c r="S31" s="18">
        <v>538.64833614994598</v>
      </c>
      <c r="T31" s="391"/>
      <c r="U31" s="383"/>
      <c r="V31" s="383"/>
      <c r="W31" s="383"/>
      <c r="X31" s="383"/>
      <c r="Y31" s="383"/>
      <c r="Z31" s="383"/>
      <c r="AA31" s="383"/>
      <c r="AB31" s="383"/>
    </row>
    <row r="32" spans="1:16347" s="2" customFormat="1">
      <c r="B32" s="29" t="s">
        <v>37</v>
      </c>
      <c r="C32" s="164">
        <v>1032</v>
      </c>
      <c r="D32" s="164">
        <v>277</v>
      </c>
      <c r="E32" s="164">
        <v>278.5290476954998</v>
      </c>
      <c r="F32" s="164">
        <v>281.77891701923778</v>
      </c>
      <c r="G32" s="164">
        <v>288.61227082715328</v>
      </c>
      <c r="H32" s="164">
        <v>1125.9172282341524</v>
      </c>
      <c r="I32" s="164">
        <v>301.68409864979003</v>
      </c>
      <c r="J32" s="164">
        <v>319.235181732527</v>
      </c>
      <c r="K32" s="164">
        <v>320.62894770591856</v>
      </c>
      <c r="L32" s="164">
        <v>315.77634882089768</v>
      </c>
      <c r="M32" s="164">
        <v>1257.3245769091382</v>
      </c>
      <c r="N32" s="164">
        <v>379.155956855998</v>
      </c>
      <c r="O32" s="164">
        <v>384.85515031293903</v>
      </c>
      <c r="P32" s="164">
        <v>390.04667410335202</v>
      </c>
      <c r="Q32" s="164">
        <v>391.68240103100601</v>
      </c>
      <c r="R32" s="164">
        <v>1545.7401823032999</v>
      </c>
      <c r="S32" s="164">
        <v>387.01079598728603</v>
      </c>
      <c r="T32" s="391"/>
      <c r="U32" s="383"/>
      <c r="V32" s="383"/>
      <c r="W32" s="383"/>
      <c r="X32" s="383"/>
      <c r="Y32" s="383"/>
      <c r="Z32" s="383"/>
      <c r="AA32" s="383"/>
      <c r="AB32" s="383"/>
    </row>
    <row r="33" spans="1:28" s="29" customFormat="1" ht="11.25">
      <c r="B33" s="29" t="s">
        <v>38</v>
      </c>
      <c r="C33" s="164">
        <v>579</v>
      </c>
      <c r="D33" s="164">
        <v>150</v>
      </c>
      <c r="E33" s="164">
        <v>152.31768394816501</v>
      </c>
      <c r="F33" s="164">
        <v>158.96885044254699</v>
      </c>
      <c r="G33" s="164">
        <v>167.640626678502</v>
      </c>
      <c r="H33" s="164">
        <v>628.68330489960999</v>
      </c>
      <c r="I33" s="164">
        <v>140.498127422859</v>
      </c>
      <c r="J33" s="164">
        <v>142.774495601453</v>
      </c>
      <c r="K33" s="164">
        <v>136.20402971311901</v>
      </c>
      <c r="L33" s="164">
        <v>131.10277354721799</v>
      </c>
      <c r="M33" s="164">
        <v>550.57942628464889</v>
      </c>
      <c r="N33" s="164">
        <v>162.18594369582499</v>
      </c>
      <c r="O33" s="164">
        <v>158.32286641345499</v>
      </c>
      <c r="P33" s="164">
        <v>162.592238907282</v>
      </c>
      <c r="Q33" s="164">
        <v>167.79124015007798</v>
      </c>
      <c r="R33" s="164">
        <v>650.89228916663899</v>
      </c>
      <c r="S33" s="164">
        <v>151.63754016266</v>
      </c>
      <c r="T33" s="391"/>
      <c r="U33" s="385"/>
      <c r="V33" s="385"/>
      <c r="W33" s="385"/>
      <c r="X33" s="385"/>
      <c r="Y33" s="385"/>
      <c r="Z33" s="385"/>
      <c r="AA33" s="385"/>
      <c r="AB33" s="385"/>
    </row>
    <row r="34" spans="1:28" s="2" customFormat="1">
      <c r="B34" s="3" t="s">
        <v>39</v>
      </c>
      <c r="C34" s="19">
        <v>37</v>
      </c>
      <c r="D34" s="19">
        <v>10</v>
      </c>
      <c r="E34" s="19">
        <v>9.7404903725305303</v>
      </c>
      <c r="F34" s="19">
        <v>9.9144907894938399</v>
      </c>
      <c r="G34" s="19">
        <v>11.137853326288166</v>
      </c>
      <c r="H34" s="19">
        <v>40.398701769670197</v>
      </c>
      <c r="I34" s="19">
        <v>10.779114846942775</v>
      </c>
      <c r="J34" s="19">
        <v>11.904913469287408</v>
      </c>
      <c r="K34" s="19">
        <v>11.85626537948076</v>
      </c>
      <c r="L34" s="19">
        <v>13.319835835238109</v>
      </c>
      <c r="M34" s="19">
        <v>47.860129530950871</v>
      </c>
      <c r="N34" s="19">
        <v>12.342694301037113</v>
      </c>
      <c r="O34" s="19">
        <v>12.822399534503006</v>
      </c>
      <c r="P34" s="19">
        <v>11.757230522975078</v>
      </c>
      <c r="Q34" s="19">
        <f>Q35-Q31-Q29</f>
        <v>23.162124446393022</v>
      </c>
      <c r="R34" s="19">
        <f>R35-R31-R29</f>
        <v>60.084448804899694</v>
      </c>
      <c r="S34" s="19">
        <f>S35-S31-S29</f>
        <v>13.481227251476184</v>
      </c>
      <c r="T34" s="391"/>
      <c r="U34" s="383"/>
      <c r="V34" s="383"/>
      <c r="W34" s="383"/>
      <c r="X34" s="383"/>
      <c r="Y34" s="383"/>
      <c r="Z34" s="383"/>
      <c r="AA34" s="383"/>
      <c r="AB34" s="383"/>
    </row>
    <row r="35" spans="1:28" s="2" customFormat="1">
      <c r="A35" s="2" t="s">
        <v>155</v>
      </c>
      <c r="C35" s="93">
        <v>4966</v>
      </c>
      <c r="D35" s="93">
        <v>1246</v>
      </c>
      <c r="E35" s="93">
        <v>1251.1673654777201</v>
      </c>
      <c r="F35" s="93">
        <v>1274.8319150812399</v>
      </c>
      <c r="G35" s="93">
        <v>1306.6159115182002</v>
      </c>
      <c r="H35" s="93">
        <v>5078.27733058992</v>
      </c>
      <c r="I35" s="93">
        <v>1258.59279495032</v>
      </c>
      <c r="J35" s="93">
        <v>1279.6736408912</v>
      </c>
      <c r="K35" s="93">
        <v>1268.2857093591799</v>
      </c>
      <c r="L35" s="93">
        <v>1262.8447992686401</v>
      </c>
      <c r="M35" s="93">
        <v>5069.3969444693403</v>
      </c>
      <c r="N35" s="93">
        <v>1331.30672227236</v>
      </c>
      <c r="O35" s="93">
        <v>1357.98669669419</v>
      </c>
      <c r="P35" s="93">
        <v>1382.91571032091</v>
      </c>
      <c r="Q35" s="93">
        <v>1442.05323231684</v>
      </c>
      <c r="R35" s="93">
        <v>5514.2623616043002</v>
      </c>
      <c r="S35" s="93">
        <v>1394.7378353869501</v>
      </c>
      <c r="T35" s="391"/>
      <c r="U35" s="383"/>
      <c r="V35" s="383"/>
      <c r="W35" s="383"/>
      <c r="X35" s="383"/>
      <c r="Y35" s="383"/>
      <c r="Z35" s="383"/>
      <c r="AA35" s="383"/>
      <c r="AB35" s="383"/>
    </row>
    <row r="36" spans="1:28" s="2" customFormat="1">
      <c r="B36" s="49" t="s">
        <v>41</v>
      </c>
      <c r="C36" s="51">
        <v>-1.8058828373784834E-3</v>
      </c>
      <c r="D36" s="51">
        <v>-1.2958094728063385E-2</v>
      </c>
      <c r="E36" s="51">
        <v>-5.4741310601249538E-3</v>
      </c>
      <c r="F36" s="51">
        <v>2.3193429069260873E-2</v>
      </c>
      <c r="G36" s="51">
        <v>3.0564447869450243E-2</v>
      </c>
      <c r="H36" s="51">
        <v>8.8570810135613354E-3</v>
      </c>
      <c r="I36" s="51">
        <v>3.4195947060475199E-2</v>
      </c>
      <c r="J36" s="51">
        <v>5.5069080270862401E-2</v>
      </c>
      <c r="K36" s="51">
        <v>4.6537565335077621E-2</v>
      </c>
      <c r="L36" s="51">
        <v>3.6558842888669299E-2</v>
      </c>
      <c r="M36" s="51">
        <v>4.3033619997407471E-2</v>
      </c>
      <c r="N36" s="51">
        <v>3.6529037132681234E-2</v>
      </c>
      <c r="O36" s="51">
        <v>1.9800659011410725E-2</v>
      </c>
      <c r="P36" s="51">
        <v>9.8908656933420196E-3</v>
      </c>
      <c r="Q36" s="51">
        <v>2.3161049541682837E-2</v>
      </c>
      <c r="R36" s="51">
        <v>2.2244510574170748E-2</v>
      </c>
      <c r="S36" s="51">
        <v>2.0508907566146183E-3</v>
      </c>
      <c r="T36" s="391"/>
      <c r="U36" s="383"/>
      <c r="V36" s="383"/>
      <c r="W36" s="383"/>
      <c r="X36" s="383"/>
      <c r="Y36" s="383"/>
      <c r="Z36" s="383"/>
      <c r="AA36" s="383"/>
      <c r="AB36" s="383"/>
    </row>
    <row r="37" spans="1:28" s="2" customFormat="1" ht="13.5" thickBot="1">
      <c r="B37" s="3" t="s">
        <v>42</v>
      </c>
      <c r="C37" s="19">
        <v>387.15468793936498</v>
      </c>
      <c r="D37" s="19">
        <v>83.500741389365203</v>
      </c>
      <c r="E37" s="19">
        <v>93.489173933299597</v>
      </c>
      <c r="F37" s="19">
        <v>85.354871023840133</v>
      </c>
      <c r="G37" s="19">
        <v>100.791144959063</v>
      </c>
      <c r="H37" s="19">
        <v>363.13593130556899</v>
      </c>
      <c r="I37" s="19">
        <v>93.958929771761504</v>
      </c>
      <c r="J37" s="19">
        <v>104.17152164164301</v>
      </c>
      <c r="K37" s="19">
        <v>99.248217150876499</v>
      </c>
      <c r="L37" s="19">
        <v>118.05979555784199</v>
      </c>
      <c r="M37" s="19">
        <v>415.43846412212304</v>
      </c>
      <c r="N37" s="19">
        <v>94.735291522256588</v>
      </c>
      <c r="O37" s="19">
        <v>103.23146509285016</v>
      </c>
      <c r="P37" s="19">
        <v>116.71058607639998</v>
      </c>
      <c r="Q37" s="19">
        <f>Q38-Q35</f>
        <v>134.71335883697998</v>
      </c>
      <c r="R37" s="19">
        <f>R38-R35</f>
        <v>449.39070152847944</v>
      </c>
      <c r="S37" s="19">
        <f>S38-S35</f>
        <v>109.65575983681993</v>
      </c>
      <c r="T37" s="391"/>
      <c r="U37" s="383"/>
      <c r="V37" s="383"/>
      <c r="W37" s="383"/>
      <c r="X37" s="383"/>
      <c r="Y37" s="383"/>
      <c r="Z37" s="383"/>
      <c r="AA37" s="383"/>
      <c r="AB37" s="383"/>
    </row>
    <row r="38" spans="1:28" s="2" customFormat="1" ht="13.5" thickBot="1">
      <c r="A38" s="137" t="s">
        <v>156</v>
      </c>
      <c r="B38" s="268"/>
      <c r="C38" s="125">
        <v>5352.3180182886499</v>
      </c>
      <c r="D38" s="125">
        <v>1329.16287990212</v>
      </c>
      <c r="E38" s="125">
        <v>1344.65653941102</v>
      </c>
      <c r="F38" s="125">
        <v>1360.18678610508</v>
      </c>
      <c r="G38" s="125">
        <v>1407.4070564772701</v>
      </c>
      <c r="H38" s="125">
        <v>5441.41326189549</v>
      </c>
      <c r="I38" s="125">
        <v>1352.5517247220798</v>
      </c>
      <c r="J38" s="125">
        <v>1383.8451625328498</v>
      </c>
      <c r="K38" s="125">
        <v>1367.5339265100399</v>
      </c>
      <c r="L38" s="125">
        <v>1380.90459482649</v>
      </c>
      <c r="M38" s="125">
        <v>5484.8354085914698</v>
      </c>
      <c r="N38" s="125">
        <v>1426.0420137946101</v>
      </c>
      <c r="O38" s="125">
        <v>1461.2181617870401</v>
      </c>
      <c r="P38" s="125">
        <v>1499.6262963973099</v>
      </c>
      <c r="Q38" s="125">
        <v>1576.7665911538199</v>
      </c>
      <c r="R38" s="125">
        <v>5963.6530631327796</v>
      </c>
      <c r="S38" s="125">
        <v>1504.39359522377</v>
      </c>
      <c r="T38" s="391"/>
      <c r="U38" s="383"/>
      <c r="V38" s="383"/>
      <c r="W38" s="383"/>
      <c r="X38" s="383"/>
      <c r="Y38" s="383"/>
      <c r="Z38" s="383"/>
      <c r="AA38" s="383"/>
      <c r="AB38" s="383"/>
    </row>
    <row r="39" spans="1:28" s="41" customFormat="1">
      <c r="B39" s="41" t="s">
        <v>44</v>
      </c>
      <c r="C39" s="51">
        <v>-6.7514756262444631E-2</v>
      </c>
      <c r="D39" s="51">
        <v>1.5909123991206586E-2</v>
      </c>
      <c r="E39" s="51">
        <v>-3.2223841261942443E-3</v>
      </c>
      <c r="F39" s="51">
        <v>2.3005378182494408E-2</v>
      </c>
      <c r="G39" s="51">
        <v>3.0789991694018207E-2</v>
      </c>
      <c r="H39" s="51">
        <v>1.6646104230429754E-2</v>
      </c>
      <c r="I39" s="51">
        <v>1.7596673194546497E-2</v>
      </c>
      <c r="J39" s="51">
        <v>2.9143965000159033E-2</v>
      </c>
      <c r="K39" s="51">
        <v>5.4015672553315852E-3</v>
      </c>
      <c r="L39" s="51">
        <v>-1.8830701131423613E-2</v>
      </c>
      <c r="M39" s="51">
        <v>7.9799391455987103E-3</v>
      </c>
      <c r="N39" s="51">
        <v>5.4334549821102751E-2</v>
      </c>
      <c r="O39" s="51">
        <v>5.5911601492015621E-2</v>
      </c>
      <c r="P39" s="51">
        <v>9.6591658405404304E-2</v>
      </c>
      <c r="Q39" s="51">
        <v>0.14183600884602743</v>
      </c>
      <c r="R39" s="51">
        <v>8.7298454533619688E-2</v>
      </c>
      <c r="S39" s="51">
        <v>5.4943389234845361E-2</v>
      </c>
      <c r="T39" s="391"/>
      <c r="U39" s="393"/>
      <c r="V39" s="393"/>
      <c r="W39" s="393"/>
      <c r="X39" s="393"/>
      <c r="Y39" s="393"/>
      <c r="Z39" s="393"/>
      <c r="AA39" s="393"/>
      <c r="AB39" s="393"/>
    </row>
    <row r="40" spans="1:28" s="63" customFormat="1">
      <c r="B40" s="49" t="s">
        <v>157</v>
      </c>
      <c r="C40" s="51">
        <v>-1.8384261039039083E-2</v>
      </c>
      <c r="D40" s="51">
        <v>-1.9E-2</v>
      </c>
      <c r="E40" s="51">
        <v>-1.1360369962389649E-2</v>
      </c>
      <c r="F40" s="51">
        <v>1.9390275040347297E-2</v>
      </c>
      <c r="G40" s="51">
        <v>2.1153622028221682E-2</v>
      </c>
      <c r="H40" s="51">
        <v>2.4538963675792848E-3</v>
      </c>
      <c r="I40" s="51">
        <v>2.5832903424950329E-2</v>
      </c>
      <c r="J40" s="51">
        <v>4.3235080632895335E-2</v>
      </c>
      <c r="K40" s="51">
        <v>3.808242289954223E-2</v>
      </c>
      <c r="L40" s="51">
        <v>3.4554620142795305E-2</v>
      </c>
      <c r="M40" s="51">
        <v>3.5437618207490251E-2</v>
      </c>
      <c r="N40" s="51">
        <v>3.8457978484999655E-2</v>
      </c>
      <c r="O40" s="51">
        <v>2.0659709991363448E-2</v>
      </c>
      <c r="P40" s="51">
        <v>2.2251730479145391E-2</v>
      </c>
      <c r="Q40" s="51">
        <v>2.9478832432211968E-2</v>
      </c>
      <c r="R40" s="51">
        <v>2.7645704508542646E-2</v>
      </c>
      <c r="S40" s="51">
        <v>9.0204981306786832E-3</v>
      </c>
      <c r="T40" s="391"/>
      <c r="U40" s="394"/>
      <c r="V40" s="394"/>
      <c r="W40" s="394"/>
      <c r="X40" s="394"/>
      <c r="Y40" s="394"/>
      <c r="Z40" s="394"/>
      <c r="AA40" s="394"/>
      <c r="AB40" s="394"/>
    </row>
    <row r="41" spans="1:28" s="10" customFormat="1">
      <c r="C41" s="111"/>
      <c r="D41" s="51"/>
      <c r="E41" s="51"/>
      <c r="F41" s="51"/>
      <c r="G41" s="51"/>
      <c r="H41" s="51"/>
      <c r="I41" s="51"/>
      <c r="J41" s="51"/>
      <c r="K41" s="51"/>
      <c r="L41" s="51"/>
      <c r="M41" s="51"/>
      <c r="N41" s="51"/>
      <c r="O41" s="51"/>
      <c r="P41" s="51"/>
      <c r="T41" s="395"/>
      <c r="U41" s="395"/>
      <c r="V41" s="395"/>
      <c r="W41" s="395"/>
      <c r="X41" s="395"/>
      <c r="Y41" s="395"/>
      <c r="Z41" s="395"/>
      <c r="AA41" s="395"/>
      <c r="AB41" s="395"/>
    </row>
    <row r="42" spans="1:28" s="12" customFormat="1">
      <c r="A42" s="11" t="s">
        <v>50</v>
      </c>
      <c r="B42" s="11"/>
      <c r="C42" s="82">
        <v>-1872.8474852461579</v>
      </c>
      <c r="D42" s="82">
        <v>-451.57233441793596</v>
      </c>
      <c r="E42" s="82">
        <v>-469.26655640372837</v>
      </c>
      <c r="F42" s="82">
        <v>-466.15909563141798</v>
      </c>
      <c r="G42" s="82">
        <v>-472.41490089379198</v>
      </c>
      <c r="H42" s="82">
        <v>-1859.4128873468774</v>
      </c>
      <c r="I42" s="82">
        <v>-495.1503980892906</v>
      </c>
      <c r="J42" s="82">
        <v>-499.90183732995501</v>
      </c>
      <c r="K42" s="82">
        <v>-481.56842268467193</v>
      </c>
      <c r="L42" s="82">
        <v>-489.35949440754899</v>
      </c>
      <c r="M42" s="82">
        <v>-1965.9801525114704</v>
      </c>
      <c r="N42" s="82">
        <v>-459.15796689811498</v>
      </c>
      <c r="O42" s="82">
        <v>-492.92101160857095</v>
      </c>
      <c r="P42" s="82">
        <v>-480.66076840850303</v>
      </c>
      <c r="Q42" s="82">
        <v>-512.12066287578614</v>
      </c>
      <c r="R42" s="82">
        <v>-1944.8604097909783</v>
      </c>
      <c r="S42" s="82">
        <f>S44+S43</f>
        <v>-522.32560114134299</v>
      </c>
      <c r="T42" s="387"/>
      <c r="U42" s="387"/>
      <c r="V42" s="387"/>
      <c r="W42" s="387"/>
      <c r="X42" s="387"/>
      <c r="Y42" s="387"/>
      <c r="Z42" s="387"/>
      <c r="AA42" s="387"/>
      <c r="AB42" s="387"/>
    </row>
    <row r="43" spans="1:28">
      <c r="B43" s="27" t="s">
        <v>158</v>
      </c>
      <c r="C43" s="83">
        <v>-968.53467963698495</v>
      </c>
      <c r="D43" s="83">
        <v>-249.01868050564499</v>
      </c>
      <c r="E43" s="83">
        <v>-252.036928280354</v>
      </c>
      <c r="F43" s="83">
        <v>-261.72981781948704</v>
      </c>
      <c r="G43" s="83">
        <v>-261.41793622413098</v>
      </c>
      <c r="H43" s="83">
        <v>-1024.2033628296201</v>
      </c>
      <c r="I43" s="83">
        <v>-239.819150046522</v>
      </c>
      <c r="J43" s="83">
        <v>-241.614783830655</v>
      </c>
      <c r="K43" s="83">
        <v>-229.536289232054</v>
      </c>
      <c r="L43" s="83">
        <v>-232.758265385345</v>
      </c>
      <c r="M43" s="83">
        <v>-943.72848849457705</v>
      </c>
      <c r="N43" s="83">
        <v>-218.439708077289</v>
      </c>
      <c r="O43" s="83">
        <v>-235.75258031372101</v>
      </c>
      <c r="P43" s="83">
        <v>-229.58746497145199</v>
      </c>
      <c r="Q43" s="83">
        <v>-252.27630417894699</v>
      </c>
      <c r="R43" s="83">
        <v>-936.05605754140902</v>
      </c>
      <c r="S43" s="83">
        <v>-236.29871523773599</v>
      </c>
    </row>
    <row r="44" spans="1:28">
      <c r="B44" s="27" t="s">
        <v>52</v>
      </c>
      <c r="C44" s="83">
        <v>-907.90465480130399</v>
      </c>
      <c r="D44" s="83">
        <v>-202.49558465373602</v>
      </c>
      <c r="E44" s="83">
        <v>-217.55237652435898</v>
      </c>
      <c r="F44" s="83">
        <v>-204.35539672015702</v>
      </c>
      <c r="G44" s="83">
        <v>-211.03662040948399</v>
      </c>
      <c r="H44" s="83">
        <v>-835.43997830773492</v>
      </c>
      <c r="I44" s="83">
        <v>-255.33124804276792</v>
      </c>
      <c r="J44" s="83">
        <v>-258.28705349929692</v>
      </c>
      <c r="K44" s="83">
        <v>-252.03213345262648</v>
      </c>
      <c r="L44" s="83">
        <v>-256.60122902220019</v>
      </c>
      <c r="M44" s="83">
        <v>-1022.2516640168923</v>
      </c>
      <c r="N44" s="83">
        <v>-240.71825882082598</v>
      </c>
      <c r="O44" s="83">
        <v>-257.16843129484994</v>
      </c>
      <c r="P44" s="83">
        <v>-251.07330343705104</v>
      </c>
      <c r="Q44" s="83">
        <v>-259.84435869683915</v>
      </c>
      <c r="R44" s="83">
        <v>-1008.8043522495693</v>
      </c>
      <c r="S44" s="83">
        <v>-286.02688590360697</v>
      </c>
    </row>
    <row r="45" spans="1:28" s="2" customFormat="1">
      <c r="A45" s="11" t="s">
        <v>54</v>
      </c>
      <c r="B45" s="11"/>
      <c r="C45" s="82">
        <v>1940</v>
      </c>
      <c r="D45" s="82">
        <v>506</v>
      </c>
      <c r="E45" s="82">
        <v>491</v>
      </c>
      <c r="F45" s="82">
        <v>506.27</v>
      </c>
      <c r="G45" s="82">
        <v>520</v>
      </c>
      <c r="H45" s="82">
        <v>2024</v>
      </c>
      <c r="I45" s="82">
        <v>514.39974344442101</v>
      </c>
      <c r="J45" s="82">
        <v>513.51965809522096</v>
      </c>
      <c r="K45" s="82">
        <v>524.77939295601402</v>
      </c>
      <c r="L45" s="82">
        <v>524.41493818932292</v>
      </c>
      <c r="M45" s="82">
        <v>2077.1137326849798</v>
      </c>
      <c r="N45" s="82">
        <v>591.26066020298595</v>
      </c>
      <c r="O45" s="82">
        <v>584.28485643088698</v>
      </c>
      <c r="P45" s="82">
        <v>620.16059835758392</v>
      </c>
      <c r="Q45" s="82">
        <v>647.6274191256789</v>
      </c>
      <c r="R45" s="82">
        <v>2443.3335341171401</v>
      </c>
      <c r="S45" s="82">
        <v>600.49338436966696</v>
      </c>
      <c r="T45" s="391"/>
      <c r="U45" s="383"/>
      <c r="V45" s="383"/>
      <c r="W45" s="383"/>
      <c r="X45" s="383"/>
      <c r="Y45" s="383"/>
      <c r="Z45" s="383"/>
      <c r="AA45" s="383"/>
      <c r="AB45" s="383"/>
    </row>
    <row r="46" spans="1:28" s="10" customFormat="1">
      <c r="B46" s="10" t="s">
        <v>55</v>
      </c>
      <c r="C46" s="80">
        <v>0.36245977787027978</v>
      </c>
      <c r="D46" s="80">
        <v>0.38100000000000001</v>
      </c>
      <c r="E46" s="80">
        <v>0.36499999999999999</v>
      </c>
      <c r="F46" s="80">
        <v>0.37220623312310913</v>
      </c>
      <c r="G46" s="80">
        <v>0.37</v>
      </c>
      <c r="H46" s="80">
        <v>0.372</v>
      </c>
      <c r="I46" s="80">
        <v>0.3803179827005278</v>
      </c>
      <c r="J46" s="80">
        <v>0.37108173081685358</v>
      </c>
      <c r="K46" s="80">
        <v>0.38374140690992303</v>
      </c>
      <c r="L46" s="80">
        <v>0.37976188952808532</v>
      </c>
      <c r="M46" s="80">
        <v>0.37870119665421137</v>
      </c>
      <c r="N46" s="80">
        <v>0.41461657825191117</v>
      </c>
      <c r="O46" s="80">
        <v>0.39986147976447162</v>
      </c>
      <c r="P46" s="80">
        <v>0.41354342735083582</v>
      </c>
      <c r="Q46" s="80">
        <v>0.4107313173421368</v>
      </c>
      <c r="R46" s="80">
        <v>0.40970417095886985</v>
      </c>
      <c r="S46" s="80">
        <v>0.39915975864038888</v>
      </c>
      <c r="T46" s="391"/>
      <c r="U46" s="395"/>
      <c r="V46" s="395"/>
      <c r="W46" s="395"/>
      <c r="X46" s="395"/>
      <c r="Y46" s="395"/>
      <c r="Z46" s="395"/>
      <c r="AA46" s="395"/>
      <c r="AB46" s="395"/>
    </row>
    <row r="47" spans="1:28" s="10" customFormat="1">
      <c r="B47" s="49" t="s">
        <v>56</v>
      </c>
      <c r="C47" s="51">
        <v>-6.3721349203280431E-2</v>
      </c>
      <c r="D47" s="51">
        <v>2.3922475295594391E-2</v>
      </c>
      <c r="E47" s="51">
        <v>1.546577969221139E-2</v>
      </c>
      <c r="F47" s="51">
        <v>3.1107182001114352E-2</v>
      </c>
      <c r="G47" s="51">
        <v>0.10108720054033683</v>
      </c>
      <c r="H47" s="51">
        <v>4.2381476529812341E-2</v>
      </c>
      <c r="I47" s="51">
        <v>1.6600283486998046E-2</v>
      </c>
      <c r="J47" s="51">
        <v>4.5864884104319659E-2</v>
      </c>
      <c r="K47" s="51">
        <v>3.6560319505430039E-2</v>
      </c>
      <c r="L47" s="51">
        <v>8.4902657486978228E-3</v>
      </c>
      <c r="M47" s="51">
        <v>2.6241962789021578E-2</v>
      </c>
      <c r="N47" s="51">
        <v>0.14941865297969281</v>
      </c>
      <c r="O47" s="51">
        <v>0.1378042636150536</v>
      </c>
      <c r="P47" s="51">
        <v>0.18175486057922363</v>
      </c>
      <c r="Q47" s="51">
        <v>0.23495227150045991</v>
      </c>
      <c r="R47" s="51">
        <v>0.17631186760234185</v>
      </c>
      <c r="S47" s="51">
        <v>2.3279833976625666E-2</v>
      </c>
      <c r="T47" s="391"/>
      <c r="U47" s="395"/>
      <c r="V47" s="395"/>
      <c r="W47" s="395"/>
      <c r="X47" s="395"/>
      <c r="Y47" s="395"/>
      <c r="Z47" s="395"/>
      <c r="AA47" s="395"/>
      <c r="AB47" s="395"/>
    </row>
    <row r="48" spans="1:28" s="10" customFormat="1">
      <c r="B48" s="49" t="s">
        <v>159</v>
      </c>
      <c r="C48" s="51">
        <v>-2.244055405776009E-2</v>
      </c>
      <c r="D48" s="51">
        <v>-6.4336981820771128E-3</v>
      </c>
      <c r="E48" s="51">
        <v>4.4330639503283569E-3</v>
      </c>
      <c r="F48" s="51">
        <v>2.539044669749109E-2</v>
      </c>
      <c r="G48" s="51">
        <v>9.0055047911995478E-2</v>
      </c>
      <c r="H48" s="51">
        <v>2.7658112870839757E-2</v>
      </c>
      <c r="I48" s="51">
        <v>1.2807144642279117E-2</v>
      </c>
      <c r="J48" s="51">
        <v>4.387198020800856E-2</v>
      </c>
      <c r="K48" s="51">
        <v>4.1641491676843612E-2</v>
      </c>
      <c r="L48" s="51">
        <v>3.9693359901135261E-2</v>
      </c>
      <c r="M48" s="51">
        <v>3.4676296185579041E-2</v>
      </c>
      <c r="N48" s="51">
        <v>4.4900305863454053E-2</v>
      </c>
      <c r="O48" s="51">
        <v>1.4724411350305644E-2</v>
      </c>
      <c r="P48" s="51">
        <v>7.1158506419490182E-3</v>
      </c>
      <c r="Q48" s="51">
        <v>1.9531093651100825E-2</v>
      </c>
      <c r="R48" s="51">
        <v>2.1350086515518198E-2</v>
      </c>
      <c r="S48" s="51">
        <v>-2.4577881348959857E-2</v>
      </c>
      <c r="T48" s="391"/>
      <c r="U48" s="395"/>
      <c r="V48" s="395"/>
      <c r="W48" s="395"/>
      <c r="X48" s="395"/>
      <c r="Y48" s="395"/>
      <c r="Z48" s="395"/>
      <c r="AA48" s="395"/>
      <c r="AB48" s="395"/>
    </row>
    <row r="49" spans="1:28">
      <c r="C49" s="85"/>
      <c r="D49" s="85"/>
      <c r="E49" s="85"/>
      <c r="F49" s="85"/>
      <c r="G49" s="85"/>
      <c r="H49" s="85"/>
      <c r="I49" s="85"/>
      <c r="J49" s="85"/>
      <c r="K49" s="85"/>
      <c r="L49" s="85"/>
      <c r="M49" s="85"/>
      <c r="N49" s="85"/>
      <c r="O49" s="85"/>
      <c r="P49" s="85"/>
    </row>
    <row r="50" spans="1:28">
      <c r="A50" s="9" t="s">
        <v>85</v>
      </c>
      <c r="B50" s="9"/>
      <c r="C50" s="78"/>
      <c r="D50" s="78"/>
      <c r="E50" s="78"/>
      <c r="F50" s="78"/>
      <c r="G50" s="78"/>
      <c r="H50" s="78"/>
      <c r="I50" s="78"/>
      <c r="J50" s="78"/>
      <c r="K50" s="78"/>
      <c r="L50" s="78"/>
      <c r="M50" s="78"/>
      <c r="N50" s="78"/>
      <c r="O50" s="78"/>
      <c r="P50" s="78"/>
      <c r="Q50" s="78"/>
      <c r="R50" s="78"/>
      <c r="S50" s="78"/>
    </row>
    <row r="51" spans="1:28" s="2" customFormat="1">
      <c r="A51" s="2" t="s">
        <v>86</v>
      </c>
      <c r="C51" s="82">
        <v>866.61663014205044</v>
      </c>
      <c r="D51" s="82">
        <v>132.24390725659848</v>
      </c>
      <c r="E51" s="82">
        <v>209.50119263005706</v>
      </c>
      <c r="F51" s="82">
        <v>228.5238676735157</v>
      </c>
      <c r="G51" s="82">
        <v>336.12156113674354</v>
      </c>
      <c r="H51" s="82">
        <v>906.60496069691362</v>
      </c>
      <c r="I51" s="82">
        <v>151.4091233406879</v>
      </c>
      <c r="J51" s="82">
        <v>209.42975322376822</v>
      </c>
      <c r="K51" s="82">
        <v>246.35299272267096</v>
      </c>
      <c r="L51" s="82">
        <v>346.37492567910323</v>
      </c>
      <c r="M51" s="82">
        <v>953.56679496622712</v>
      </c>
      <c r="N51" s="82">
        <v>168.06184441824399</v>
      </c>
      <c r="O51" s="82">
        <f>O57-O55</f>
        <v>223.28950955045187</v>
      </c>
      <c r="P51" s="82">
        <v>247.25507527976589</v>
      </c>
      <c r="Q51" s="82">
        <v>362.64620270708866</v>
      </c>
      <c r="R51" s="82">
        <v>1001.7526319555511</v>
      </c>
      <c r="S51" s="82">
        <f>S57-S55-S53</f>
        <v>173.78867326184013</v>
      </c>
      <c r="T51" s="383"/>
      <c r="U51" s="383"/>
      <c r="V51" s="383"/>
      <c r="W51" s="383"/>
      <c r="X51" s="383"/>
      <c r="Y51" s="383"/>
      <c r="Z51" s="383"/>
      <c r="AA51" s="383"/>
      <c r="AB51" s="383"/>
    </row>
    <row r="52" spans="1:28">
      <c r="B52" s="3" t="s">
        <v>87</v>
      </c>
      <c r="C52" s="51">
        <v>0.16191426353607113</v>
      </c>
      <c r="D52" s="51">
        <v>9.9494132176138533E-2</v>
      </c>
      <c r="E52" s="51">
        <v>0.15580275445045749</v>
      </c>
      <c r="F52" s="51">
        <v>0.16800918080368801</v>
      </c>
      <c r="G52" s="51">
        <v>0.23882327404130929</v>
      </c>
      <c r="H52" s="51">
        <v>0.16661203938425037</v>
      </c>
      <c r="I52" s="51">
        <v>0.11194331467936962</v>
      </c>
      <c r="J52" s="51">
        <v>0.15133900734996192</v>
      </c>
      <c r="K52" s="51">
        <v>0.18014397152936909</v>
      </c>
      <c r="L52" s="51">
        <v>0.25083190176699</v>
      </c>
      <c r="M52" s="51">
        <v>0.17385513400685754</v>
      </c>
      <c r="N52" s="51">
        <v>0.11785195863272062</v>
      </c>
      <c r="O52" s="51">
        <v>0.15315270190507477</v>
      </c>
      <c r="P52" s="51">
        <v>0.16487779380354259</v>
      </c>
      <c r="Q52" s="51">
        <f>Q51/Q38</f>
        <v>0.22999358607777037</v>
      </c>
      <c r="R52" s="51">
        <f>R51/R38</f>
        <v>0.1679763429144415</v>
      </c>
      <c r="S52" s="51">
        <f>S51/S38</f>
        <v>0.11552074790373595</v>
      </c>
    </row>
    <row r="53" spans="1:28">
      <c r="A53" s="2" t="s">
        <v>88</v>
      </c>
      <c r="B53" s="2"/>
      <c r="C53" s="82">
        <v>0</v>
      </c>
      <c r="D53" s="82">
        <v>0</v>
      </c>
      <c r="E53" s="82">
        <v>0</v>
      </c>
      <c r="F53" s="82">
        <v>0</v>
      </c>
      <c r="G53" s="82">
        <v>29.978467752910301</v>
      </c>
      <c r="H53" s="82">
        <v>29.978467752910301</v>
      </c>
      <c r="I53" s="82">
        <v>3.2749548214285702</v>
      </c>
      <c r="J53" s="82">
        <v>8.3235435996057294</v>
      </c>
      <c r="K53" s="82">
        <v>5.7934343159123003</v>
      </c>
      <c r="L53" s="82">
        <v>4.9549559477492</v>
      </c>
      <c r="M53" s="82">
        <v>22.346888684695802</v>
      </c>
      <c r="N53" s="82">
        <v>0</v>
      </c>
      <c r="O53" s="82">
        <v>0</v>
      </c>
      <c r="P53" s="82">
        <v>0</v>
      </c>
      <c r="Q53" s="82">
        <v>0</v>
      </c>
      <c r="R53" s="82">
        <v>0</v>
      </c>
      <c r="S53" s="82">
        <v>0</v>
      </c>
    </row>
    <row r="54" spans="1:28">
      <c r="B54" s="3" t="s">
        <v>87</v>
      </c>
      <c r="C54" s="51">
        <v>0</v>
      </c>
      <c r="D54" s="51">
        <v>0</v>
      </c>
      <c r="E54" s="51">
        <v>0</v>
      </c>
      <c r="F54" s="51">
        <v>0</v>
      </c>
      <c r="G54" s="51">
        <v>2.1300495556663041E-2</v>
      </c>
      <c r="H54" s="51">
        <v>5.5093164790184388E-3</v>
      </c>
      <c r="I54" s="51">
        <v>2.4213157704571354E-3</v>
      </c>
      <c r="J54" s="51">
        <v>6.0147940137834201E-3</v>
      </c>
      <c r="K54" s="51">
        <v>4.2364099373367664E-3</v>
      </c>
      <c r="L54" s="51">
        <v>3.5881957133843761E-3</v>
      </c>
      <c r="M54" s="51">
        <v>4.0743043354941047E-3</v>
      </c>
      <c r="N54" s="51">
        <v>0</v>
      </c>
      <c r="O54" s="51">
        <v>0</v>
      </c>
      <c r="P54" s="51">
        <v>0</v>
      </c>
      <c r="Q54" s="51">
        <f>Q53/Q38</f>
        <v>0</v>
      </c>
      <c r="R54" s="51">
        <v>0</v>
      </c>
      <c r="S54" s="51">
        <v>0</v>
      </c>
    </row>
    <row r="55" spans="1:28" s="2" customFormat="1">
      <c r="A55" s="2" t="s">
        <v>160</v>
      </c>
      <c r="C55" s="82">
        <v>93.738116457377615</v>
      </c>
      <c r="D55" s="82">
        <v>1.1953601517635479</v>
      </c>
      <c r="E55" s="82">
        <v>4.6505554110659491</v>
      </c>
      <c r="F55" s="82">
        <v>16.653986396215281</v>
      </c>
      <c r="G55" s="82">
        <v>17.712729407383456</v>
      </c>
      <c r="H55" s="82">
        <v>39.998199366428238</v>
      </c>
      <c r="I55" s="82">
        <v>50.451379890020114</v>
      </c>
      <c r="J55" s="82">
        <v>1.4624762906918087</v>
      </c>
      <c r="K55" s="82">
        <v>8.5439516207090787</v>
      </c>
      <c r="L55" s="82">
        <v>3.1796505584517671</v>
      </c>
      <c r="M55" s="82">
        <v>63.637458359872774</v>
      </c>
      <c r="N55" s="82">
        <v>0.2082756537344895</v>
      </c>
      <c r="O55" s="82">
        <v>48.005028072798126</v>
      </c>
      <c r="P55" s="82">
        <v>4.4856553889501001</v>
      </c>
      <c r="Q55" s="82">
        <v>64.438445386996293</v>
      </c>
      <c r="R55" s="82">
        <v>117.13740450247901</v>
      </c>
      <c r="S55" s="82">
        <v>103.95722460748389</v>
      </c>
      <c r="T55" s="383"/>
      <c r="U55" s="383"/>
      <c r="V55" s="383"/>
      <c r="W55" s="383"/>
      <c r="X55" s="383"/>
      <c r="Y55" s="383"/>
      <c r="Z55" s="383"/>
      <c r="AA55" s="383"/>
      <c r="AB55" s="383"/>
    </row>
    <row r="56" spans="1:28">
      <c r="B56" s="3" t="s">
        <v>87</v>
      </c>
      <c r="C56" s="51">
        <v>1.7513555087175003E-2</v>
      </c>
      <c r="D56" s="51">
        <v>8.9933308388176968E-4</v>
      </c>
      <c r="E56" s="51">
        <v>3.4585451933346213E-3</v>
      </c>
      <c r="F56" s="51">
        <v>1.224389662239278E-2</v>
      </c>
      <c r="G56" s="51">
        <v>1.2585363506502726E-2</v>
      </c>
      <c r="H56" s="51">
        <v>7.3507005333564865E-3</v>
      </c>
      <c r="I56" s="51">
        <v>3.7300887624380344E-2</v>
      </c>
      <c r="J56" s="51">
        <v>1.0568207558821396E-3</v>
      </c>
      <c r="K56" s="51">
        <v>6.2477072451967075E-3</v>
      </c>
      <c r="L56" s="51">
        <v>2.302585254885975E-3</v>
      </c>
      <c r="M56" s="51">
        <v>1.1602437196235786E-2</v>
      </c>
      <c r="N56" s="51">
        <v>2.302585254885975E-3</v>
      </c>
      <c r="O56" s="51">
        <v>2.302585254885975E-3</v>
      </c>
      <c r="P56" s="51">
        <v>2.302585254885975E-3</v>
      </c>
      <c r="Q56" s="51">
        <f>Q55/Q38</f>
        <v>4.0867459869150705E-2</v>
      </c>
      <c r="R56" s="51">
        <f>R55/R38</f>
        <v>1.9641887826543906E-2</v>
      </c>
      <c r="S56" s="51">
        <f>S55/S38</f>
        <v>6.9102411056210886E-2</v>
      </c>
    </row>
    <row r="57" spans="1:28" s="2" customFormat="1">
      <c r="A57" s="26" t="s">
        <v>90</v>
      </c>
      <c r="C57" s="82">
        <v>960.35474659942804</v>
      </c>
      <c r="D57" s="82">
        <v>133.43926740836201</v>
      </c>
      <c r="E57" s="82">
        <v>214.151748041123</v>
      </c>
      <c r="F57" s="82">
        <v>245.17785406973098</v>
      </c>
      <c r="G57" s="82">
        <v>383.81275829703731</v>
      </c>
      <c r="H57" s="82">
        <v>976.58162781625231</v>
      </c>
      <c r="I57" s="82">
        <v>205.13545805213658</v>
      </c>
      <c r="J57" s="82">
        <v>219.21577311406574</v>
      </c>
      <c r="K57" s="82">
        <v>260.69037865929232</v>
      </c>
      <c r="L57" s="82">
        <v>354.50953218530424</v>
      </c>
      <c r="M57" s="82">
        <v>1039.5511420107957</v>
      </c>
      <c r="N57" s="82">
        <v>168.270120071978</v>
      </c>
      <c r="O57" s="82">
        <v>271.29453762324999</v>
      </c>
      <c r="P57" s="82">
        <v>251.740730668716</v>
      </c>
      <c r="Q57" s="82">
        <v>427.08464809408497</v>
      </c>
      <c r="R57" s="82">
        <v>1118.8900364580302</v>
      </c>
      <c r="S57" s="82">
        <v>277.74589786932404</v>
      </c>
      <c r="T57" s="383"/>
      <c r="U57" s="383"/>
      <c r="V57" s="383"/>
      <c r="W57" s="383"/>
      <c r="X57" s="383"/>
      <c r="Y57" s="383"/>
      <c r="Z57" s="383"/>
      <c r="AA57" s="383"/>
      <c r="AB57" s="383"/>
    </row>
    <row r="58" spans="1:28">
      <c r="B58" s="3" t="s">
        <v>91</v>
      </c>
      <c r="C58" s="51">
        <v>0.17942781862324614</v>
      </c>
      <c r="D58" s="51">
        <v>0.1003934652600203</v>
      </c>
      <c r="E58" s="51">
        <v>0.1592612996437921</v>
      </c>
      <c r="F58" s="51">
        <v>0.18025307742608079</v>
      </c>
      <c r="G58" s="51">
        <v>0.27270913310447509</v>
      </c>
      <c r="H58" s="51">
        <v>0.17947205639662531</v>
      </c>
      <c r="I58" s="51">
        <v>0.15166551807420711</v>
      </c>
      <c r="J58" s="51">
        <v>0.15841062211962748</v>
      </c>
      <c r="K58" s="51">
        <v>0.19062808871190257</v>
      </c>
      <c r="L58" s="51">
        <v>0.25672268273526033</v>
      </c>
      <c r="M58" s="51">
        <v>0.18953187553858741</v>
      </c>
      <c r="N58" s="51">
        <v>0.11799801018780756</v>
      </c>
      <c r="O58" s="51">
        <v>0.1860054471885641</v>
      </c>
      <c r="P58" s="51">
        <v>0.16786897593986974</v>
      </c>
      <c r="Q58" s="51">
        <f>Q57/Q38</f>
        <v>0.27086104594692112</v>
      </c>
      <c r="R58" s="51">
        <f>R57/R38</f>
        <v>0.18761823074098538</v>
      </c>
      <c r="S58" s="51">
        <f>S57/S38</f>
        <v>0.18462315895994685</v>
      </c>
    </row>
    <row r="60" spans="1:28" s="10" customFormat="1">
      <c r="A60" s="11" t="s">
        <v>480</v>
      </c>
      <c r="B60" s="11"/>
      <c r="C60" s="51"/>
      <c r="D60" s="51"/>
      <c r="E60" s="51"/>
      <c r="F60" s="51"/>
      <c r="G60" s="51"/>
      <c r="H60" s="51"/>
      <c r="I60" s="82">
        <v>518</v>
      </c>
      <c r="J60" s="82">
        <v>516</v>
      </c>
      <c r="K60" s="82">
        <v>524</v>
      </c>
      <c r="L60" s="82">
        <v>514</v>
      </c>
      <c r="M60" s="82">
        <v>2072</v>
      </c>
      <c r="N60" s="82">
        <v>587</v>
      </c>
      <c r="O60" s="82">
        <v>577</v>
      </c>
      <c r="P60" s="82">
        <v>619</v>
      </c>
      <c r="Q60" s="82">
        <v>636</v>
      </c>
      <c r="R60" s="82">
        <v>2418</v>
      </c>
      <c r="S60" s="82">
        <v>600.49338436966696</v>
      </c>
      <c r="T60" s="391"/>
      <c r="U60" s="395"/>
      <c r="V60" s="395"/>
      <c r="W60" s="395"/>
      <c r="X60" s="395"/>
      <c r="Y60" s="395"/>
      <c r="Z60" s="395"/>
      <c r="AA60" s="395"/>
      <c r="AB60" s="395"/>
    </row>
    <row r="61" spans="1:28" s="10" customFormat="1">
      <c r="B61" s="10" t="s">
        <v>481</v>
      </c>
      <c r="C61" s="51"/>
      <c r="D61" s="51"/>
      <c r="E61" s="51"/>
      <c r="F61" s="51"/>
      <c r="G61" s="51"/>
      <c r="H61" s="51"/>
      <c r="I61" s="51">
        <v>0.41099999999999998</v>
      </c>
      <c r="J61" s="51">
        <v>0.40300000000000002</v>
      </c>
      <c r="K61" s="51">
        <v>0.41399999999999998</v>
      </c>
      <c r="L61" s="51">
        <v>0.40699999999999997</v>
      </c>
      <c r="M61" s="51">
        <v>0.40899999999999997</v>
      </c>
      <c r="N61" s="51">
        <v>0.441</v>
      </c>
      <c r="O61" s="51">
        <v>0.42499999999999999</v>
      </c>
      <c r="P61" s="51">
        <v>0.44700000000000001</v>
      </c>
      <c r="Q61" s="51">
        <v>0.441</v>
      </c>
      <c r="R61" s="51">
        <v>0.439</v>
      </c>
      <c r="S61" s="51">
        <v>0.39915975864038888</v>
      </c>
      <c r="T61" s="391"/>
      <c r="U61" s="395"/>
      <c r="V61" s="395"/>
      <c r="W61" s="395"/>
      <c r="X61" s="395"/>
      <c r="Y61" s="395"/>
      <c r="Z61" s="395"/>
      <c r="AA61" s="395"/>
      <c r="AB61" s="395"/>
    </row>
    <row r="62" spans="1:28">
      <c r="C62" s="156"/>
      <c r="D62" s="156"/>
      <c r="E62" s="156"/>
      <c r="F62" s="156"/>
      <c r="G62" s="156"/>
      <c r="H62" s="156"/>
      <c r="I62" s="156"/>
      <c r="J62" s="156"/>
      <c r="K62" s="156"/>
      <c r="L62" s="156"/>
      <c r="M62" s="156"/>
      <c r="N62" s="156"/>
      <c r="O62" s="156"/>
      <c r="P62" s="156"/>
    </row>
    <row r="63" spans="1:28">
      <c r="A63" s="21" t="s">
        <v>161</v>
      </c>
      <c r="C63" s="21"/>
      <c r="D63" s="21"/>
      <c r="E63" s="21"/>
      <c r="F63" s="21"/>
      <c r="G63" s="21"/>
      <c r="H63" s="21"/>
      <c r="I63" s="21"/>
      <c r="J63" s="21"/>
      <c r="K63" s="21"/>
      <c r="L63" s="171"/>
      <c r="M63" s="21"/>
      <c r="N63" s="21"/>
      <c r="O63" s="21"/>
      <c r="P63" s="21"/>
    </row>
    <row r="64" spans="1:28">
      <c r="B64" s="21" t="s">
        <v>162</v>
      </c>
      <c r="C64" s="21"/>
      <c r="D64" s="21"/>
      <c r="E64" s="21"/>
      <c r="F64" s="21"/>
      <c r="G64" s="21"/>
      <c r="H64" s="21"/>
      <c r="I64" s="21"/>
      <c r="J64" s="21"/>
      <c r="K64" s="21"/>
      <c r="L64" s="21"/>
      <c r="M64" s="21"/>
      <c r="N64" s="21"/>
      <c r="O64" s="21"/>
      <c r="P64" s="21"/>
    </row>
    <row r="65" spans="1:16">
      <c r="A65" s="21"/>
      <c r="B65" s="21" t="s">
        <v>127</v>
      </c>
      <c r="C65" s="21"/>
      <c r="D65" s="21"/>
      <c r="E65" s="21"/>
      <c r="F65" s="21"/>
      <c r="G65" s="21"/>
      <c r="H65" s="21"/>
      <c r="I65" s="21"/>
      <c r="J65" s="21"/>
      <c r="K65" s="21"/>
      <c r="L65" s="21"/>
      <c r="M65" s="21"/>
      <c r="N65" s="21"/>
      <c r="O65" s="21"/>
      <c r="P65" s="21"/>
    </row>
    <row r="66" spans="1:16">
      <c r="B66" s="21" t="s">
        <v>129</v>
      </c>
      <c r="C66" s="21"/>
      <c r="D66" s="21"/>
      <c r="E66" s="21"/>
      <c r="F66" s="21"/>
      <c r="G66" s="21"/>
      <c r="H66" s="21"/>
      <c r="I66" s="21"/>
      <c r="J66" s="21"/>
      <c r="K66" s="21"/>
      <c r="L66" s="21"/>
      <c r="M66" s="21"/>
      <c r="N66" s="21"/>
      <c r="O66" s="21"/>
      <c r="P66" s="21"/>
    </row>
    <row r="68" spans="1:16">
      <c r="G68" s="144"/>
      <c r="H68" s="144"/>
      <c r="I68" s="144"/>
      <c r="J68" s="144"/>
      <c r="K68" s="144"/>
      <c r="L68" s="144"/>
      <c r="M68" s="144"/>
      <c r="N68" s="144"/>
      <c r="O68" s="144"/>
      <c r="P68" s="144"/>
    </row>
  </sheetData>
  <hyperlinks>
    <hyperlink ref="A1" display="Back to index" xr:uid="{00000000-0004-0000-0300-000000000000}"/>
  </hyperlinks>
  <printOptions horizontalCentered="1" verticalCentered="1"/>
  <pageMargins left="0.25" right="0.25" top="0.75" bottom="0.75" header="0.3" footer="0.3"/>
  <pageSetup paperSize="9"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49"/>
  <sheetViews>
    <sheetView showGridLines="0" zoomScaleNormal="100" zoomScaleSheetLayoutView="100" workbookViewId="0">
      <pane xSplit="2" ySplit="2" topLeftCell="H12" activePane="bottomRight" state="frozen"/>
      <selection pane="topRight" activeCell="B69" sqref="B69"/>
      <selection pane="bottomLeft" activeCell="B69" sqref="B69"/>
      <selection pane="bottomRight" activeCell="S42" sqref="S42"/>
    </sheetView>
  </sheetViews>
  <sheetFormatPr defaultColWidth="9.140625" defaultRowHeight="12.75"/>
  <cols>
    <col min="1" max="1" width="5" style="6" customWidth="1"/>
    <col min="2" max="2" width="35.5703125" style="6" bestFit="1" customWidth="1"/>
    <col min="3" max="13" width="9.140625" style="31" customWidth="1"/>
    <col min="14" max="14" width="9.85546875" style="31" bestFit="1" customWidth="1"/>
    <col min="15" max="16" width="9.140625" style="31"/>
    <col min="17" max="17" width="11.140625" style="3" bestFit="1" customWidth="1"/>
    <col min="18" max="18" width="11.85546875" style="3" bestFit="1" customWidth="1"/>
    <col min="19" max="19" width="9.140625" style="3"/>
    <col min="20" max="20" width="122.85546875" style="383" bestFit="1" customWidth="1"/>
    <col min="21" max="21" width="122.42578125" style="383" bestFit="1" customWidth="1"/>
    <col min="22" max="25" width="9.140625" style="383"/>
    <col min="26" max="16384" width="9.140625" style="3"/>
  </cols>
  <sheetData>
    <row r="1" spans="1:25" s="2" customFormat="1">
      <c r="A1" s="23" t="s">
        <v>20</v>
      </c>
      <c r="B1" s="23"/>
      <c r="C1" s="53" t="s">
        <v>21</v>
      </c>
      <c r="D1" s="53" t="s">
        <v>22</v>
      </c>
      <c r="E1" s="53" t="s">
        <v>23</v>
      </c>
      <c r="F1" s="53" t="s">
        <v>24</v>
      </c>
      <c r="G1" s="53" t="s">
        <v>25</v>
      </c>
      <c r="H1" s="53" t="s">
        <v>26</v>
      </c>
      <c r="I1" s="53" t="s">
        <v>27</v>
      </c>
      <c r="J1" s="53" t="s">
        <v>28</v>
      </c>
      <c r="K1" s="53" t="s">
        <v>29</v>
      </c>
      <c r="L1" s="53" t="s">
        <v>30</v>
      </c>
      <c r="M1" s="53" t="s">
        <v>31</v>
      </c>
      <c r="N1" s="53" t="s">
        <v>32</v>
      </c>
      <c r="O1" s="53" t="s">
        <v>343</v>
      </c>
      <c r="P1" s="53" t="s">
        <v>417</v>
      </c>
      <c r="Q1" s="319" t="s">
        <v>438</v>
      </c>
      <c r="R1" s="319" t="s">
        <v>439</v>
      </c>
      <c r="S1" s="319" t="s">
        <v>484</v>
      </c>
      <c r="T1" s="450"/>
      <c r="U1" s="389"/>
      <c r="V1" s="389"/>
      <c r="W1" s="389"/>
      <c r="X1" s="389"/>
      <c r="Y1" s="389"/>
    </row>
    <row r="2" spans="1:25" s="8" customFormat="1">
      <c r="A2" s="8" t="s">
        <v>130</v>
      </c>
      <c r="B2" s="27"/>
      <c r="C2" s="33"/>
      <c r="D2" s="33"/>
      <c r="E2" s="33"/>
      <c r="F2" s="33"/>
      <c r="G2" s="33"/>
      <c r="H2" s="33"/>
      <c r="I2" s="33"/>
      <c r="J2" s="33"/>
      <c r="K2" s="33"/>
      <c r="L2" s="33"/>
      <c r="M2" s="33"/>
      <c r="N2" s="33"/>
      <c r="O2" s="33"/>
      <c r="P2" s="33"/>
      <c r="T2" s="396"/>
      <c r="U2" s="396"/>
      <c r="V2" s="396"/>
      <c r="W2" s="396"/>
      <c r="X2" s="396"/>
      <c r="Y2" s="396"/>
    </row>
    <row r="3" spans="1:25">
      <c r="A3" s="9" t="s">
        <v>163</v>
      </c>
      <c r="B3" s="9"/>
      <c r="C3" s="34"/>
      <c r="D3" s="34"/>
      <c r="E3" s="34"/>
      <c r="F3" s="34"/>
      <c r="G3" s="34"/>
      <c r="H3" s="34"/>
      <c r="I3" s="34"/>
      <c r="J3" s="34"/>
      <c r="K3" s="34"/>
      <c r="L3" s="34"/>
      <c r="M3" s="34"/>
      <c r="N3" s="34"/>
      <c r="O3" s="34"/>
      <c r="P3" s="34"/>
      <c r="Q3" s="34"/>
      <c r="R3" s="34"/>
      <c r="S3" s="34"/>
    </row>
    <row r="4" spans="1:25" s="5" customFormat="1">
      <c r="A4" s="166" t="s">
        <v>139</v>
      </c>
      <c r="B4" s="4"/>
      <c r="C4" s="35">
        <v>14862.316000000001</v>
      </c>
      <c r="D4" s="35">
        <v>14636.7305337981</v>
      </c>
      <c r="E4" s="35">
        <v>14716.663</v>
      </c>
      <c r="F4" s="35">
        <v>14330.888338458599</v>
      </c>
      <c r="G4" s="35">
        <v>14759.96</v>
      </c>
      <c r="H4" s="35">
        <v>14759.96</v>
      </c>
      <c r="I4" s="35">
        <v>15012.8565</v>
      </c>
      <c r="J4" s="35">
        <v>15536.5664</v>
      </c>
      <c r="K4" s="35">
        <v>15692.867</v>
      </c>
      <c r="L4" s="35">
        <v>16025.483</v>
      </c>
      <c r="M4" s="35">
        <v>16025.483</v>
      </c>
      <c r="N4" s="35">
        <v>15879.42</v>
      </c>
      <c r="O4" s="35">
        <v>11888.370999999999</v>
      </c>
      <c r="P4" s="35">
        <v>12074.634</v>
      </c>
      <c r="Q4" s="35">
        <v>12685.870999999999</v>
      </c>
      <c r="R4" s="35">
        <v>12685.870999999999</v>
      </c>
      <c r="S4" s="35">
        <v>11727.434999999999</v>
      </c>
      <c r="T4" s="391"/>
      <c r="U4" s="391"/>
      <c r="V4" s="391"/>
      <c r="W4" s="391"/>
      <c r="X4" s="391"/>
      <c r="Y4" s="391"/>
    </row>
    <row r="5" spans="1:25" s="5" customFormat="1">
      <c r="A5" s="166" t="s">
        <v>164</v>
      </c>
      <c r="C5" s="38">
        <v>5739.1260000000002</v>
      </c>
      <c r="D5" s="38">
        <v>6004.0810000000001</v>
      </c>
      <c r="E5" s="38">
        <v>6049.0540000000001</v>
      </c>
      <c r="F5" s="38">
        <v>5948.0330000000004</v>
      </c>
      <c r="G5" s="38">
        <v>6756.1620000000003</v>
      </c>
      <c r="H5" s="38">
        <v>6756.1620000000003</v>
      </c>
      <c r="I5" s="38">
        <v>6663.9620000000004</v>
      </c>
      <c r="J5" s="38">
        <v>6640.3830000000007</v>
      </c>
      <c r="K5" s="38">
        <v>6863.1910000000007</v>
      </c>
      <c r="L5" s="38">
        <v>7063.5860000000002</v>
      </c>
      <c r="M5" s="38">
        <v>7063.5860000000002</v>
      </c>
      <c r="N5" s="38">
        <v>7037.9540000000006</v>
      </c>
      <c r="O5" s="38">
        <v>6442.7990000000009</v>
      </c>
      <c r="P5" s="38">
        <v>6458.5810000000001</v>
      </c>
      <c r="Q5" s="38">
        <v>6459.9719999999998</v>
      </c>
      <c r="R5" s="38">
        <v>6459.9719999999998</v>
      </c>
      <c r="S5" s="38">
        <v>6230.3620000000001</v>
      </c>
      <c r="T5" s="391"/>
      <c r="U5" s="391"/>
      <c r="V5" s="391"/>
      <c r="W5" s="391"/>
      <c r="X5" s="391"/>
      <c r="Y5" s="391"/>
    </row>
    <row r="6" spans="1:25" s="5" customFormat="1" ht="12" customHeight="1">
      <c r="A6" s="7"/>
      <c r="C6" s="38"/>
      <c r="D6" s="38"/>
      <c r="E6" s="38"/>
      <c r="F6" s="38"/>
      <c r="G6" s="38"/>
      <c r="H6" s="38"/>
      <c r="I6" s="38"/>
      <c r="J6" s="38"/>
      <c r="K6" s="38"/>
      <c r="L6" s="38"/>
      <c r="M6" s="38"/>
      <c r="N6" s="38"/>
      <c r="O6" s="38"/>
      <c r="P6" s="38"/>
      <c r="Q6" s="38"/>
      <c r="R6" s="38"/>
      <c r="S6" s="38"/>
      <c r="T6" s="391"/>
      <c r="U6" s="391"/>
      <c r="V6" s="391"/>
      <c r="W6" s="391"/>
      <c r="X6" s="391"/>
      <c r="Y6" s="391"/>
    </row>
    <row r="7" spans="1:25" s="2" customFormat="1">
      <c r="A7" s="186" t="s">
        <v>143</v>
      </c>
      <c r="B7" s="186"/>
      <c r="C7" s="184">
        <v>2.9842317650731816</v>
      </c>
      <c r="D7" s="184">
        <v>2.7821903499344605</v>
      </c>
      <c r="E7" s="184">
        <v>2.7143173972911594</v>
      </c>
      <c r="F7" s="184">
        <v>2.9272954668346287</v>
      </c>
      <c r="G7" s="184">
        <v>3.0134725984138249</v>
      </c>
      <c r="H7" s="184">
        <v>2.8513958942799391</v>
      </c>
      <c r="I7" s="184">
        <v>2.8659567621554607</v>
      </c>
      <c r="J7" s="184">
        <v>2.7171309079302666</v>
      </c>
      <c r="K7" s="184">
        <v>2.6677635834154452</v>
      </c>
      <c r="L7" s="184">
        <v>2.6707982481440555</v>
      </c>
      <c r="M7" s="184">
        <v>2.729215440199996</v>
      </c>
      <c r="N7" s="184">
        <v>2.485144916024224</v>
      </c>
      <c r="O7" s="184">
        <v>2.4267254054250174</v>
      </c>
      <c r="P7" s="184">
        <v>2.6008405943604207</v>
      </c>
      <c r="Q7" s="184">
        <v>2.5094846734719858</v>
      </c>
      <c r="R7" s="184">
        <v>2.4598172990628022</v>
      </c>
      <c r="S7" s="184">
        <v>2.3153877182350318</v>
      </c>
      <c r="T7" s="391"/>
      <c r="U7" s="391"/>
      <c r="V7" s="389"/>
      <c r="W7" s="389"/>
      <c r="X7" s="389"/>
      <c r="Y7" s="389"/>
    </row>
    <row r="8" spans="1:25" s="13" customFormat="1">
      <c r="B8" s="49" t="s">
        <v>41</v>
      </c>
      <c r="C8" s="192">
        <v>-5.3462809420515456E-2</v>
      </c>
      <c r="D8" s="185">
        <v>-3.815241020318224E-2</v>
      </c>
      <c r="E8" s="185">
        <v>-5.1030377151481524E-2</v>
      </c>
      <c r="F8" s="185">
        <v>8.7753449709830622E-3</v>
      </c>
      <c r="G8" s="185">
        <v>-4.7351707090040357E-2</v>
      </c>
      <c r="H8" s="185">
        <v>-3.6853011486753448E-2</v>
      </c>
      <c r="I8" s="185">
        <v>4.2044621873585991E-3</v>
      </c>
      <c r="J8" s="185">
        <v>1.859326629971899E-3</v>
      </c>
      <c r="K8" s="185">
        <v>-6.7447819831178327E-2</v>
      </c>
      <c r="L8" s="185">
        <v>-9.1787979348432719E-2</v>
      </c>
      <c r="M8" s="185">
        <v>-3.7195492183436506E-2</v>
      </c>
      <c r="N8" s="185">
        <v>-9.6564030025277608E-2</v>
      </c>
      <c r="O8" s="185">
        <v>-5.5282685048184468E-2</v>
      </c>
      <c r="P8" s="185">
        <v>-6.9929901261469368E-3</v>
      </c>
      <c r="Q8" s="185">
        <v>-3.6271560291202869E-2</v>
      </c>
      <c r="R8" s="185">
        <v>-5.4724778519644628E-2</v>
      </c>
      <c r="S8" s="185">
        <v>-3.3866412451971813E-2</v>
      </c>
      <c r="T8" s="391"/>
      <c r="U8" s="391"/>
      <c r="V8" s="397"/>
      <c r="W8" s="397"/>
      <c r="X8" s="397"/>
      <c r="Y8" s="397"/>
    </row>
    <row r="9" spans="1:25" s="13" customFormat="1">
      <c r="A9" s="32"/>
      <c r="C9" s="80"/>
      <c r="D9" s="80"/>
      <c r="E9" s="80"/>
      <c r="F9" s="80"/>
      <c r="G9" s="80"/>
      <c r="H9" s="80"/>
      <c r="I9" s="80"/>
      <c r="J9" s="80"/>
      <c r="K9" s="80"/>
      <c r="L9" s="80"/>
      <c r="M9" s="80"/>
      <c r="N9" s="80"/>
      <c r="O9" s="80"/>
      <c r="P9" s="80"/>
      <c r="T9" s="391"/>
      <c r="U9" s="391"/>
      <c r="V9" s="397"/>
      <c r="W9" s="397"/>
      <c r="X9" s="397"/>
      <c r="Y9" s="397"/>
    </row>
    <row r="10" spans="1:25">
      <c r="A10" s="9" t="s">
        <v>165</v>
      </c>
      <c r="B10" s="34"/>
      <c r="C10" s="34"/>
      <c r="D10" s="34"/>
      <c r="E10" s="34"/>
      <c r="F10" s="34"/>
      <c r="G10" s="34"/>
      <c r="H10" s="34"/>
      <c r="I10" s="34"/>
      <c r="J10" s="34"/>
      <c r="K10" s="34"/>
      <c r="L10" s="34"/>
      <c r="M10" s="34"/>
      <c r="N10" s="34"/>
      <c r="O10" s="34"/>
      <c r="P10" s="34"/>
      <c r="Q10" s="34"/>
      <c r="R10" s="34"/>
      <c r="S10" s="34"/>
      <c r="T10" s="391"/>
      <c r="U10" s="391"/>
    </row>
    <row r="11" spans="1:25" s="2" customFormat="1">
      <c r="B11" s="2" t="s">
        <v>34</v>
      </c>
      <c r="C11" s="18">
        <v>859.47363594627268</v>
      </c>
      <c r="D11" s="18">
        <v>169.36204133924457</v>
      </c>
      <c r="E11" s="18">
        <v>166.08507580557992</v>
      </c>
      <c r="F11" s="18">
        <v>143.01508092285542</v>
      </c>
      <c r="G11" s="18">
        <v>144.65639525766491</v>
      </c>
      <c r="H11" s="18">
        <v>560.47304996244929</v>
      </c>
      <c r="I11" s="18">
        <v>129.36428247297533</v>
      </c>
      <c r="J11" s="18">
        <v>124.71751803286659</v>
      </c>
      <c r="K11" s="18">
        <v>127.11433708895004</v>
      </c>
      <c r="L11" s="18">
        <v>128.756729311801</v>
      </c>
      <c r="M11" s="18">
        <v>509.95286690659304</v>
      </c>
      <c r="N11" s="18">
        <v>120.484562056095</v>
      </c>
      <c r="O11" s="18">
        <v>89.885626399005901</v>
      </c>
      <c r="P11" s="18">
        <v>95.9167318216723</v>
      </c>
      <c r="Q11" s="18">
        <v>95.26506740956539</v>
      </c>
      <c r="R11" s="18">
        <v>372.29373469358603</v>
      </c>
      <c r="S11" s="18">
        <v>86.570712851563599</v>
      </c>
      <c r="T11" s="391"/>
      <c r="U11" s="391"/>
      <c r="V11" s="389"/>
      <c r="W11" s="389"/>
      <c r="X11" s="389"/>
      <c r="Y11" s="389"/>
    </row>
    <row r="12" spans="1:25" s="29" customFormat="1" ht="11.25">
      <c r="B12" s="29" t="s">
        <v>166</v>
      </c>
      <c r="C12" s="164">
        <v>839.10911119766638</v>
      </c>
      <c r="D12" s="164">
        <v>165.21188535471779</v>
      </c>
      <c r="E12" s="164">
        <v>162.02837423755591</v>
      </c>
      <c r="F12" s="164">
        <v>139.3002672681973</v>
      </c>
      <c r="G12" s="164">
        <v>140.41945227100757</v>
      </c>
      <c r="H12" s="164">
        <v>546.00750111626178</v>
      </c>
      <c r="I12" s="164">
        <v>125.94223412162552</v>
      </c>
      <c r="J12" s="164">
        <v>121.31600015057219</v>
      </c>
      <c r="K12" s="164">
        <v>123.73583736400789</v>
      </c>
      <c r="L12" s="164">
        <v>124.44628163308769</v>
      </c>
      <c r="M12" s="164">
        <v>495.44035326929298</v>
      </c>
      <c r="N12" s="164">
        <v>116.6248410749575</v>
      </c>
      <c r="O12" s="164">
        <v>86.729387256424005</v>
      </c>
      <c r="P12" s="164">
        <v>92.444270243406109</v>
      </c>
      <c r="Q12" s="164">
        <v>92.121232770288202</v>
      </c>
      <c r="R12" s="164">
        <v>359.53306942158196</v>
      </c>
      <c r="S12" s="164">
        <v>83.39666546060451</v>
      </c>
      <c r="T12" s="391"/>
      <c r="U12" s="391"/>
      <c r="V12" s="385"/>
      <c r="W12" s="385"/>
      <c r="X12" s="385"/>
      <c r="Y12" s="385"/>
    </row>
    <row r="13" spans="1:25" s="2" customFormat="1">
      <c r="B13" s="2" t="s">
        <v>36</v>
      </c>
      <c r="C13" s="18">
        <v>20.116746414211697</v>
      </c>
      <c r="D13" s="18">
        <v>2.86392965113675</v>
      </c>
      <c r="E13" s="18">
        <v>3.6214806973748694</v>
      </c>
      <c r="F13" s="18">
        <v>3.5776452548793705</v>
      </c>
      <c r="G13" s="18">
        <v>3.4255742871384509</v>
      </c>
      <c r="H13" s="18">
        <v>13.110508790258377</v>
      </c>
      <c r="I13" s="18">
        <v>3.09904820566189</v>
      </c>
      <c r="J13" s="18">
        <v>3.2200454434222703</v>
      </c>
      <c r="K13" s="18">
        <v>2.9394538627958</v>
      </c>
      <c r="L13" s="18">
        <v>3.0174138872077303</v>
      </c>
      <c r="M13" s="18">
        <v>12.2759613990877</v>
      </c>
      <c r="N13" s="18">
        <v>2.7538841134663699</v>
      </c>
      <c r="O13" s="18">
        <v>2.1060563246666604</v>
      </c>
      <c r="P13" s="18">
        <f>SUM(P14:P15)</f>
        <v>2.2828468297019398</v>
      </c>
      <c r="Q13" s="18">
        <v>2.3207406827814201</v>
      </c>
      <c r="R13" s="18">
        <v>8.8235195116467811</v>
      </c>
      <c r="S13" s="18">
        <v>2.2700941033497903</v>
      </c>
      <c r="T13" s="391"/>
      <c r="U13" s="391"/>
      <c r="V13" s="389"/>
      <c r="W13" s="389"/>
      <c r="X13" s="389"/>
      <c r="Y13" s="389"/>
    </row>
    <row r="14" spans="1:25" s="2" customFormat="1">
      <c r="B14" s="29" t="s">
        <v>37</v>
      </c>
      <c r="C14" s="164">
        <v>0</v>
      </c>
      <c r="D14" s="164">
        <v>0</v>
      </c>
      <c r="E14" s="164">
        <v>0</v>
      </c>
      <c r="F14" s="164">
        <v>-2.2145178785811202E-3</v>
      </c>
      <c r="G14" s="164">
        <v>0</v>
      </c>
      <c r="H14" s="164">
        <v>0</v>
      </c>
      <c r="I14" s="164">
        <v>0</v>
      </c>
      <c r="J14" s="164">
        <v>0</v>
      </c>
      <c r="K14" s="164">
        <v>0</v>
      </c>
      <c r="L14" s="164">
        <v>0</v>
      </c>
      <c r="M14" s="164">
        <v>0</v>
      </c>
      <c r="N14" s="164">
        <v>0</v>
      </c>
      <c r="O14" s="164">
        <v>0</v>
      </c>
      <c r="P14" s="164">
        <v>0</v>
      </c>
      <c r="Q14" s="164">
        <v>0</v>
      </c>
      <c r="R14" s="164">
        <v>0</v>
      </c>
      <c r="S14" s="164">
        <v>0</v>
      </c>
      <c r="T14" s="391"/>
      <c r="U14" s="391"/>
      <c r="V14" s="389"/>
      <c r="W14" s="389"/>
      <c r="X14" s="389"/>
      <c r="Y14" s="389"/>
    </row>
    <row r="15" spans="1:25" s="29" customFormat="1" ht="11.25">
      <c r="B15" s="29" t="s">
        <v>38</v>
      </c>
      <c r="C15" s="164">
        <v>20.116746414211697</v>
      </c>
      <c r="D15" s="164">
        <v>2.86392965113675</v>
      </c>
      <c r="E15" s="164">
        <v>3.6214806973748694</v>
      </c>
      <c r="F15" s="164">
        <v>3.5798597727579518</v>
      </c>
      <c r="G15" s="164">
        <v>3.4255742871384509</v>
      </c>
      <c r="H15" s="164">
        <v>13.110508790258377</v>
      </c>
      <c r="I15" s="164">
        <v>3.09904820566189</v>
      </c>
      <c r="J15" s="164">
        <v>3.2200454434222703</v>
      </c>
      <c r="K15" s="164">
        <v>2.9394538627958</v>
      </c>
      <c r="L15" s="164">
        <v>3.0174138872077303</v>
      </c>
      <c r="M15" s="164">
        <v>12.2759613990877</v>
      </c>
      <c r="N15" s="164">
        <v>2.7538841134663699</v>
      </c>
      <c r="O15" s="164">
        <v>2.1060563246666604</v>
      </c>
      <c r="P15" s="164">
        <v>2.2828468297019398</v>
      </c>
      <c r="Q15" s="164">
        <v>2.3207406827814201</v>
      </c>
      <c r="R15" s="164">
        <v>8.8235195116467811</v>
      </c>
      <c r="S15" s="164">
        <v>2.2700941033497903</v>
      </c>
      <c r="T15" s="391"/>
      <c r="U15" s="391"/>
      <c r="V15" s="385"/>
      <c r="W15" s="385"/>
      <c r="X15" s="385"/>
      <c r="Y15" s="385"/>
    </row>
    <row r="16" spans="1:25" s="2" customFormat="1">
      <c r="B16" s="3" t="s">
        <v>39</v>
      </c>
      <c r="C16" s="19">
        <v>9.0164661661327159</v>
      </c>
      <c r="D16" s="19">
        <v>2.163880145464864</v>
      </c>
      <c r="E16" s="19">
        <v>1.5985550891801426</v>
      </c>
      <c r="F16" s="19">
        <v>1.5335336327610296</v>
      </c>
      <c r="G16" s="19">
        <v>1.6515815717276325</v>
      </c>
      <c r="H16" s="19">
        <v>6.6835644808353436</v>
      </c>
      <c r="I16" s="19">
        <v>1.6733765937526854</v>
      </c>
      <c r="J16" s="19">
        <v>0.81174144245113133</v>
      </c>
      <c r="K16" s="19">
        <v>0.32282686925415405</v>
      </c>
      <c r="L16" s="19">
        <v>0.64074412268726633</v>
      </c>
      <c r="M16" s="19">
        <v>3.4486890281452816</v>
      </c>
      <c r="N16" s="19">
        <v>0.49596878568263492</v>
      </c>
      <c r="O16" s="19">
        <v>0.11121856738774483</v>
      </c>
      <c r="P16" s="19">
        <v>0.13639415116305997</v>
      </c>
      <c r="Q16" s="19">
        <f>Q17-Q13-Q11</f>
        <v>0.18210361944800013</v>
      </c>
      <c r="R16" s="19">
        <f>R17-R13-R11</f>
        <v>0.57824622800114867</v>
      </c>
      <c r="S16" s="19">
        <f>S17-S13-S11</f>
        <v>0.31844009307310728</v>
      </c>
      <c r="T16" s="391"/>
      <c r="U16" s="391"/>
      <c r="V16" s="389"/>
      <c r="W16" s="389"/>
      <c r="X16" s="389"/>
      <c r="Y16" s="389"/>
    </row>
    <row r="17" spans="1:25" s="2" customFormat="1">
      <c r="A17" s="2" t="s">
        <v>167</v>
      </c>
      <c r="C17" s="93">
        <v>888.606848526617</v>
      </c>
      <c r="D17" s="93">
        <v>174.38985113584619</v>
      </c>
      <c r="E17" s="93">
        <v>171.30511159213492</v>
      </c>
      <c r="F17" s="93">
        <v>148.12625981049581</v>
      </c>
      <c r="G17" s="93">
        <v>149.733551116531</v>
      </c>
      <c r="H17" s="93">
        <v>580.26712323354297</v>
      </c>
      <c r="I17" s="93">
        <v>134.13670727238991</v>
      </c>
      <c r="J17" s="93">
        <v>128.74930491873999</v>
      </c>
      <c r="K17" s="93">
        <v>130.376617821</v>
      </c>
      <c r="L17" s="93">
        <v>132.414887321696</v>
      </c>
      <c r="M17" s="93">
        <v>525.67751733382602</v>
      </c>
      <c r="N17" s="93">
        <v>123.73441495524401</v>
      </c>
      <c r="O17" s="93">
        <v>92.102901291060306</v>
      </c>
      <c r="P17" s="93">
        <f>P11+P13+P16</f>
        <v>98.335972802537299</v>
      </c>
      <c r="Q17" s="93">
        <v>97.76791171179481</v>
      </c>
      <c r="R17" s="93">
        <v>381.69550043323397</v>
      </c>
      <c r="S17" s="93">
        <v>89.159247047986497</v>
      </c>
      <c r="T17" s="391"/>
      <c r="U17" s="391"/>
      <c r="V17" s="389"/>
      <c r="W17" s="389"/>
      <c r="X17" s="389"/>
      <c r="Y17" s="389"/>
    </row>
    <row r="18" spans="1:25" s="2" customFormat="1">
      <c r="B18" s="49" t="s">
        <v>41</v>
      </c>
      <c r="C18" s="51">
        <v>0.10469337915650705</v>
      </c>
      <c r="D18" s="51">
        <v>-3.5957241179813006E-2</v>
      </c>
      <c r="E18" s="51">
        <v>-6.2286242942895531E-2</v>
      </c>
      <c r="F18" s="51">
        <v>-3.1287468085351683E-2</v>
      </c>
      <c r="G18" s="51">
        <v>-6.3322903129884228E-2</v>
      </c>
      <c r="H18" s="51">
        <v>-5.5201897224325121E-2</v>
      </c>
      <c r="I18" s="51">
        <v>1.6792046044407143E-2</v>
      </c>
      <c r="J18" s="51">
        <v>3.1358501189027624E-2</v>
      </c>
      <c r="K18" s="51">
        <v>-1.7673043326528047E-3</v>
      </c>
      <c r="L18" s="51">
        <v>-1.0168648303606118E-2</v>
      </c>
      <c r="M18" s="51">
        <v>8.5851202341728841E-3</v>
      </c>
      <c r="N18" s="51">
        <v>-3.8969434584209921E-2</v>
      </c>
      <c r="O18" s="51">
        <v>-3.0415516004653639E-2</v>
      </c>
      <c r="P18" s="51">
        <v>-2.9455420509227004E-2</v>
      </c>
      <c r="Q18" s="51">
        <v>-4.7222776614389783E-2</v>
      </c>
      <c r="R18" s="51">
        <v>-2.9203407930220079E-2</v>
      </c>
      <c r="S18" s="51">
        <v>-5.528837523167382E-2</v>
      </c>
      <c r="T18" s="391"/>
      <c r="U18" s="391"/>
      <c r="V18" s="389"/>
      <c r="W18" s="389"/>
      <c r="X18" s="389"/>
      <c r="Y18" s="389"/>
    </row>
    <row r="19" spans="1:25" s="2" customFormat="1" ht="13.5" thickBot="1">
      <c r="B19" s="3" t="s">
        <v>42</v>
      </c>
      <c r="C19" s="19">
        <v>7.2120363357562098</v>
      </c>
      <c r="D19" s="19">
        <v>0.73294629487573004</v>
      </c>
      <c r="E19" s="19">
        <v>0.82217024638903013</v>
      </c>
      <c r="F19" s="19">
        <v>0.5347866570881763</v>
      </c>
      <c r="G19" s="19">
        <v>0.53407932026708305</v>
      </c>
      <c r="H19" s="19">
        <v>1.8794378049898219</v>
      </c>
      <c r="I19" s="19">
        <v>0.18909101193077021</v>
      </c>
      <c r="J19" s="19">
        <v>0.146512590626247</v>
      </c>
      <c r="K19" s="19">
        <v>0.156698381366602</v>
      </c>
      <c r="L19" s="19">
        <v>0.148376219720638</v>
      </c>
      <c r="M19" s="19">
        <v>0.64067820364425698</v>
      </c>
      <c r="N19" s="19">
        <v>0.116309331667641</v>
      </c>
      <c r="O19" s="19">
        <v>9.9111688931301956E-2</v>
      </c>
      <c r="P19" s="19">
        <v>0</v>
      </c>
      <c r="Q19" s="19">
        <f>Q20-Q17</f>
        <v>3.2323396301094931E-2</v>
      </c>
      <c r="R19" s="19">
        <f>R20-R17</f>
        <v>0.24178795751100779</v>
      </c>
      <c r="S19" s="19">
        <f>S20-S17</f>
        <v>2.6401815631302838E-2</v>
      </c>
      <c r="T19" s="391"/>
      <c r="U19" s="391"/>
      <c r="V19" s="389"/>
      <c r="W19" s="389"/>
      <c r="X19" s="389"/>
      <c r="Y19" s="389"/>
    </row>
    <row r="20" spans="1:25" s="4" customFormat="1" ht="13.5" thickBot="1">
      <c r="A20" s="139" t="s">
        <v>156</v>
      </c>
      <c r="B20" s="268"/>
      <c r="C20" s="125">
        <v>895.81888486237301</v>
      </c>
      <c r="D20" s="125">
        <v>175.15609277263587</v>
      </c>
      <c r="E20" s="125">
        <v>172.12728183852391</v>
      </c>
      <c r="F20" s="125">
        <v>148.66104646758399</v>
      </c>
      <c r="G20" s="125">
        <v>150.2676304367991</v>
      </c>
      <c r="H20" s="125">
        <v>582.14656103853304</v>
      </c>
      <c r="I20" s="125">
        <v>134.32679828432029</v>
      </c>
      <c r="J20" s="125">
        <v>128.895817509366</v>
      </c>
      <c r="K20" s="125">
        <v>130.53331620236699</v>
      </c>
      <c r="L20" s="125">
        <v>132.56326354141601</v>
      </c>
      <c r="M20" s="125">
        <v>526.31819553747005</v>
      </c>
      <c r="N20" s="125">
        <v>123.850724286912</v>
      </c>
      <c r="O20" s="125">
        <v>92.202012979991608</v>
      </c>
      <c r="P20" s="125">
        <f>P17+P19</f>
        <v>98.335972802537299</v>
      </c>
      <c r="Q20" s="125">
        <v>97.800235108095904</v>
      </c>
      <c r="R20" s="125">
        <v>381.93728839074498</v>
      </c>
      <c r="S20" s="125">
        <v>89.1856488636178</v>
      </c>
      <c r="T20" s="391"/>
      <c r="U20" s="391"/>
      <c r="V20" s="390"/>
      <c r="W20" s="390"/>
      <c r="X20" s="390"/>
      <c r="Y20" s="390"/>
    </row>
    <row r="21" spans="1:25" s="10" customFormat="1">
      <c r="B21" s="41" t="s">
        <v>44</v>
      </c>
      <c r="C21" s="85">
        <v>8.04250561455917E-2</v>
      </c>
      <c r="D21" s="85">
        <v>-0.20313046955109093</v>
      </c>
      <c r="E21" s="85">
        <v>-0.22603500246569952</v>
      </c>
      <c r="F21" s="85">
        <v>-0.33791827037865485</v>
      </c>
      <c r="G21" s="85">
        <v>-0.34404187242935969</v>
      </c>
      <c r="H21" s="85">
        <v>-0.35015149727729866</v>
      </c>
      <c r="I21" s="85">
        <v>-0.23310233656167867</v>
      </c>
      <c r="J21" s="85">
        <v>-0.25115986186149286</v>
      </c>
      <c r="K21" s="85">
        <v>-0.12194001519537134</v>
      </c>
      <c r="L21" s="85">
        <v>-0.1178188998117552</v>
      </c>
      <c r="M21" s="85">
        <v>-9.5900876579029792E-2</v>
      </c>
      <c r="N21" s="85">
        <v>-7.7989456543394287E-2</v>
      </c>
      <c r="O21" s="85">
        <v>-4.2505929980381961E-2</v>
      </c>
      <c r="P21" s="85">
        <v>-3.5409727778435665E-2</v>
      </c>
      <c r="Q21" s="85">
        <v>-4.8470996668270705E-2</v>
      </c>
      <c r="R21" s="85">
        <v>-4.1768537737510394E-2</v>
      </c>
      <c r="S21" s="85">
        <v>-4.6393297792072893E-2</v>
      </c>
      <c r="T21" s="391"/>
      <c r="U21" s="391"/>
      <c r="V21" s="395"/>
      <c r="W21" s="395"/>
      <c r="X21" s="395"/>
      <c r="Y21" s="395"/>
    </row>
    <row r="22" spans="1:25" s="10" customFormat="1">
      <c r="B22" s="49" t="s">
        <v>157</v>
      </c>
      <c r="C22" s="85">
        <v>9.6252696732366264E-2</v>
      </c>
      <c r="D22" s="85">
        <v>-4.1000000000000002E-2</v>
      </c>
      <c r="E22" s="85">
        <v>-6.3047955660429311E-2</v>
      </c>
      <c r="F22" s="85">
        <v>-3.2324491418243187E-2</v>
      </c>
      <c r="G22" s="85">
        <v>-6.240718499733041E-2</v>
      </c>
      <c r="H22" s="85">
        <v>-5.5685729056654878E-2</v>
      </c>
      <c r="I22" s="85">
        <v>1.5724950216236693E-2</v>
      </c>
      <c r="J22" s="85">
        <v>2.9132644417567688E-2</v>
      </c>
      <c r="K22" s="85">
        <v>-4.1624844037551198E-3</v>
      </c>
      <c r="L22" s="85">
        <v>-1.283592409637996E-2</v>
      </c>
      <c r="M22" s="85">
        <v>6.4850274559708852E-3</v>
      </c>
      <c r="N22" s="85">
        <v>-3.9409765096066911E-2</v>
      </c>
      <c r="O22" s="85">
        <v>-2.9700504348419973E-2</v>
      </c>
      <c r="P22" s="85">
        <v>-2.8918747014357243E-2</v>
      </c>
      <c r="Q22" s="85">
        <v>-4.7252381044400257E-2</v>
      </c>
      <c r="R22" s="85">
        <v>-2.8892593034776065E-2</v>
      </c>
      <c r="S22" s="85">
        <v>-5.5371133584398151E-2</v>
      </c>
      <c r="T22" s="391"/>
      <c r="U22" s="391"/>
      <c r="V22" s="395"/>
      <c r="W22" s="395"/>
      <c r="X22" s="395"/>
      <c r="Y22" s="395"/>
    </row>
    <row r="23" spans="1:25">
      <c r="C23" s="38"/>
      <c r="D23" s="85"/>
      <c r="E23" s="85"/>
      <c r="F23" s="85"/>
      <c r="G23" s="85"/>
      <c r="H23" s="85"/>
      <c r="I23" s="85"/>
      <c r="J23" s="85"/>
      <c r="K23" s="85"/>
      <c r="L23" s="85"/>
      <c r="M23" s="85"/>
      <c r="N23" s="85"/>
      <c r="O23" s="85"/>
      <c r="P23" s="85"/>
      <c r="Q23" s="85"/>
      <c r="R23" s="85"/>
      <c r="S23" s="85"/>
      <c r="T23" s="391"/>
      <c r="U23" s="391"/>
    </row>
    <row r="24" spans="1:25" s="12" customFormat="1">
      <c r="A24" s="57" t="s">
        <v>50</v>
      </c>
      <c r="B24" s="11"/>
      <c r="C24" s="82">
        <v>-394.47295115546848</v>
      </c>
      <c r="D24" s="82">
        <v>-73.360982893671689</v>
      </c>
      <c r="E24" s="82">
        <v>-77.941831836481086</v>
      </c>
      <c r="F24" s="82">
        <v>-67.861601270348103</v>
      </c>
      <c r="G24" s="82">
        <v>-61.789948263768665</v>
      </c>
      <c r="H24" s="82">
        <v>-254.77009545120546</v>
      </c>
      <c r="I24" s="82">
        <v>-63.633206090081494</v>
      </c>
      <c r="J24" s="82">
        <v>-62.214122990883396</v>
      </c>
      <c r="K24" s="82">
        <v>-59.879353560161917</v>
      </c>
      <c r="L24" s="82">
        <v>-64.580125928085735</v>
      </c>
      <c r="M24" s="82">
        <v>-250.30680856921248</v>
      </c>
      <c r="N24" s="82">
        <v>-52.708104382716066</v>
      </c>
      <c r="O24" s="82">
        <v>-50.422921611795658</v>
      </c>
      <c r="P24" s="82">
        <v>-34.518638735097646</v>
      </c>
      <c r="Q24" s="82">
        <v>-38.236691003409028</v>
      </c>
      <c r="R24" s="82">
        <v>-161.84607956431998</v>
      </c>
      <c r="S24" s="82">
        <v>-35.370705515656603</v>
      </c>
      <c r="T24" s="391"/>
      <c r="U24" s="391"/>
      <c r="V24" s="387"/>
      <c r="W24" s="387"/>
      <c r="X24" s="387"/>
      <c r="Y24" s="387"/>
    </row>
    <row r="25" spans="1:25">
      <c r="B25" s="27" t="s">
        <v>158</v>
      </c>
      <c r="C25" s="83">
        <v>-176.972886724521</v>
      </c>
      <c r="D25" s="83">
        <v>-30.11171088482147</v>
      </c>
      <c r="E25" s="83">
        <v>-31.846572175263262</v>
      </c>
      <c r="F25" s="83">
        <v>-27.013745606222599</v>
      </c>
      <c r="G25" s="83">
        <v>-26.961148966414012</v>
      </c>
      <c r="H25" s="83">
        <v>-104.1530476945034</v>
      </c>
      <c r="I25" s="83">
        <v>-23.005748861566499</v>
      </c>
      <c r="J25" s="83">
        <v>-23.078242589125399</v>
      </c>
      <c r="K25" s="83">
        <v>-21.834817253503502</v>
      </c>
      <c r="L25" s="83">
        <v>-22.889805168438201</v>
      </c>
      <c r="M25" s="83">
        <v>-90.808613872633501</v>
      </c>
      <c r="N25" s="83">
        <v>-24.395756718610798</v>
      </c>
      <c r="O25" s="83">
        <v>-14.704646229526698</v>
      </c>
      <c r="P25" s="83">
        <v>-16.3764493835473</v>
      </c>
      <c r="Q25" s="83">
        <v>-18.412630441147499</v>
      </c>
      <c r="R25" s="83">
        <v>-69.20251275689391</v>
      </c>
      <c r="S25" s="83">
        <v>-18.2816081043919</v>
      </c>
      <c r="T25" s="391"/>
      <c r="U25" s="391"/>
    </row>
    <row r="26" spans="1:25">
      <c r="B26" s="27" t="s">
        <v>52</v>
      </c>
      <c r="C26" s="83">
        <v>-220.06183822381701</v>
      </c>
      <c r="D26" s="83">
        <v>-43.583926806062692</v>
      </c>
      <c r="E26" s="83">
        <v>-46.25210319614601</v>
      </c>
      <c r="F26" s="83">
        <v>-40.893261117535403</v>
      </c>
      <c r="G26" s="83">
        <v>-35.461745142054305</v>
      </c>
      <c r="H26" s="83">
        <v>-151.7725766385322</v>
      </c>
      <c r="I26" s="83">
        <v>-40.627457228515162</v>
      </c>
      <c r="J26" s="83">
        <v>-39.135880401758179</v>
      </c>
      <c r="K26" s="83">
        <v>-38.044536306658074</v>
      </c>
      <c r="L26" s="83">
        <v>-41.690320759647484</v>
      </c>
      <c r="M26" s="83">
        <v>-159.49819469657834</v>
      </c>
      <c r="N26" s="83">
        <v>-28.312347664105268</v>
      </c>
      <c r="O26" s="83">
        <v>-35.718275382268956</v>
      </c>
      <c r="P26" s="83">
        <v>-18.142189351550346</v>
      </c>
      <c r="Q26" s="83">
        <v>-19.824060562261529</v>
      </c>
      <c r="R26" s="83">
        <v>-92.643566807426069</v>
      </c>
      <c r="S26" s="83">
        <f>S24-S25</f>
        <v>-17.089097411264703</v>
      </c>
      <c r="T26" s="391"/>
      <c r="U26" s="391"/>
    </row>
    <row r="27" spans="1:25" s="4" customFormat="1">
      <c r="A27" s="4" t="s">
        <v>54</v>
      </c>
      <c r="C27" s="82">
        <v>257.52460470718557</v>
      </c>
      <c r="D27" s="82">
        <v>36</v>
      </c>
      <c r="E27" s="82">
        <v>31</v>
      </c>
      <c r="F27" s="82">
        <v>34</v>
      </c>
      <c r="G27" s="82">
        <v>39</v>
      </c>
      <c r="H27" s="82">
        <v>140.0583</v>
      </c>
      <c r="I27" s="82">
        <v>36.849606194019437</v>
      </c>
      <c r="J27" s="82">
        <v>32.078570438338495</v>
      </c>
      <c r="K27" s="82">
        <v>37.896192653691806</v>
      </c>
      <c r="L27" s="82">
        <v>36.578184646445798</v>
      </c>
      <c r="M27" s="82">
        <v>143.40255393249601</v>
      </c>
      <c r="N27" s="82">
        <v>38.551961791300201</v>
      </c>
      <c r="O27" s="82">
        <v>16.935487892360801</v>
      </c>
      <c r="P27" s="82">
        <v>39.327672114353199</v>
      </c>
      <c r="Q27" s="82">
        <v>34.752391431260804</v>
      </c>
      <c r="R27" s="82">
        <v>121.77190865300099</v>
      </c>
      <c r="S27" s="82">
        <v>29.551122051604899</v>
      </c>
      <c r="T27" s="391"/>
      <c r="U27" s="391"/>
      <c r="V27" s="390"/>
      <c r="W27" s="390"/>
      <c r="X27" s="390"/>
      <c r="Y27" s="390"/>
    </row>
    <row r="28" spans="1:25" s="10" customFormat="1">
      <c r="B28" s="10" t="s">
        <v>55</v>
      </c>
      <c r="C28" s="30">
        <v>0.2874739627159677</v>
      </c>
      <c r="D28" s="80">
        <v>0.28000000000000003</v>
      </c>
      <c r="E28" s="80">
        <v>0.245</v>
      </c>
      <c r="F28" s="80">
        <v>0.27500000000000002</v>
      </c>
      <c r="G28" s="80">
        <v>0.28699999999999998</v>
      </c>
      <c r="H28" s="80">
        <v>0.27200000000000002</v>
      </c>
      <c r="I28" s="30">
        <v>0.27432803181999776</v>
      </c>
      <c r="J28" s="30">
        <v>0.24887208179588574</v>
      </c>
      <c r="K28" s="30">
        <v>0.29031816363985569</v>
      </c>
      <c r="L28" s="30">
        <v>0.27593002517637838</v>
      </c>
      <c r="M28" s="30">
        <v>0.27246360689858912</v>
      </c>
      <c r="N28" s="30">
        <v>0.31127764503008404</v>
      </c>
      <c r="O28" s="30">
        <v>0.18367807106376197</v>
      </c>
      <c r="P28" s="30">
        <v>0.39962890817168151</v>
      </c>
      <c r="Q28" s="30">
        <v>0.35534057145005782</v>
      </c>
      <c r="R28" s="30">
        <v>0.31882697069478316</v>
      </c>
      <c r="S28" s="30">
        <v>0.33205256151836143</v>
      </c>
      <c r="T28" s="391"/>
      <c r="U28" s="391"/>
      <c r="V28" s="395"/>
      <c r="W28" s="395"/>
      <c r="X28" s="395"/>
      <c r="Y28" s="395"/>
    </row>
    <row r="29" spans="1:25" s="10" customFormat="1">
      <c r="B29" s="10" t="s">
        <v>56</v>
      </c>
      <c r="C29" s="30">
        <v>0.48532619013655598</v>
      </c>
      <c r="D29" s="30">
        <v>-6.8815042101660451E-2</v>
      </c>
      <c r="E29" s="30">
        <v>-0.25033854617979667</v>
      </c>
      <c r="F29" s="30">
        <v>-0.33629272501196716</v>
      </c>
      <c r="G29" s="30">
        <v>-0.34329872373574433</v>
      </c>
      <c r="H29" s="30">
        <v>-0.32631876194703069</v>
      </c>
      <c r="I29" s="30">
        <v>-0.30325041133149977</v>
      </c>
      <c r="J29" s="30">
        <v>-0.31519925867807697</v>
      </c>
      <c r="K29" s="30">
        <v>-0.10689275925233521</v>
      </c>
      <c r="L29" s="30">
        <v>-0.24891573012374657</v>
      </c>
      <c r="M29" s="30">
        <v>-0.17342226212345757</v>
      </c>
      <c r="N29" s="51">
        <v>4.6197389147595525E-2</v>
      </c>
      <c r="O29" s="51">
        <v>-0.47206226272102003</v>
      </c>
      <c r="P29" s="51">
        <v>3.7773701272387328E-2</v>
      </c>
      <c r="Q29" s="51">
        <v>0.39440449511545939</v>
      </c>
      <c r="R29" s="51">
        <v>0.19379336289287849</v>
      </c>
      <c r="S29" s="51">
        <v>-5.7515215395526904E-2</v>
      </c>
      <c r="T29" s="391"/>
      <c r="U29" s="391"/>
      <c r="V29" s="395"/>
      <c r="W29" s="395"/>
      <c r="X29" s="395"/>
      <c r="Y29" s="395"/>
    </row>
    <row r="30" spans="1:25" s="10" customFormat="1">
      <c r="B30" s="49" t="s">
        <v>57</v>
      </c>
      <c r="C30" s="51">
        <v>0.39194337654404093</v>
      </c>
      <c r="D30" s="51">
        <v>1.6697434563960188E-2</v>
      </c>
      <c r="E30" s="51">
        <v>-0.17993137012386506</v>
      </c>
      <c r="F30" s="51">
        <v>-9.3689028398118324E-2</v>
      </c>
      <c r="G30" s="51">
        <v>-0.15924509938137235</v>
      </c>
      <c r="H30" s="51">
        <v>-0.1206828984927963</v>
      </c>
      <c r="I30" s="51">
        <v>2.1995107100161199E-2</v>
      </c>
      <c r="J30" s="51">
        <v>4.9710483601807652E-2</v>
      </c>
      <c r="K30" s="51">
        <v>0.12208107333605712</v>
      </c>
      <c r="L30" s="51">
        <v>-2.4782108361696878E-2</v>
      </c>
      <c r="M30" s="51">
        <v>3.9820380519053407E-2</v>
      </c>
      <c r="N30" s="51">
        <v>-0.12496668744726394</v>
      </c>
      <c r="O30" s="51">
        <v>-0.68383610407026563</v>
      </c>
      <c r="P30" s="51">
        <v>-4.4127931263285132E-2</v>
      </c>
      <c r="Q30" s="51">
        <v>-8.2996868008474459E-2</v>
      </c>
      <c r="R30" s="51">
        <v>-0.19871777162989265</v>
      </c>
      <c r="S30" s="51">
        <v>-0.11684557491664345</v>
      </c>
      <c r="T30" s="391"/>
      <c r="U30" s="391"/>
      <c r="V30" s="395"/>
      <c r="W30" s="395"/>
      <c r="X30" s="395"/>
      <c r="Y30" s="395"/>
    </row>
    <row r="31" spans="1:25" s="10" customFormat="1">
      <c r="B31" s="49"/>
      <c r="C31" s="51"/>
      <c r="D31" s="51"/>
      <c r="E31" s="51"/>
      <c r="F31" s="51"/>
      <c r="G31" s="51"/>
      <c r="H31" s="51"/>
      <c r="I31" s="51"/>
      <c r="J31" s="51"/>
      <c r="K31" s="51"/>
      <c r="L31" s="51"/>
      <c r="M31" s="51"/>
      <c r="N31" s="51"/>
      <c r="O31" s="51"/>
      <c r="P31" s="51"/>
      <c r="Q31" s="51"/>
      <c r="R31" s="51"/>
      <c r="S31" s="51"/>
      <c r="T31" s="391"/>
      <c r="U31" s="391"/>
      <c r="V31" s="395"/>
      <c r="W31" s="395"/>
      <c r="X31" s="395"/>
      <c r="Y31" s="395"/>
    </row>
    <row r="32" spans="1:25">
      <c r="A32" s="9" t="s">
        <v>85</v>
      </c>
      <c r="B32" s="9"/>
      <c r="C32" s="78"/>
      <c r="D32" s="78"/>
      <c r="E32" s="78"/>
      <c r="F32" s="78"/>
      <c r="G32" s="78"/>
      <c r="H32" s="78"/>
      <c r="I32" s="78"/>
      <c r="J32" s="78"/>
      <c r="K32" s="78"/>
      <c r="L32" s="78"/>
      <c r="M32" s="78"/>
      <c r="N32" s="78"/>
      <c r="O32" s="78"/>
      <c r="P32" s="78"/>
      <c r="Q32" s="78"/>
      <c r="R32" s="78"/>
      <c r="S32" s="78"/>
    </row>
    <row r="33" spans="1:25" s="2" customFormat="1">
      <c r="A33" s="64" t="s">
        <v>85</v>
      </c>
      <c r="B33" s="18"/>
      <c r="C33" s="82">
        <v>160.35391397283399</v>
      </c>
      <c r="D33" s="82">
        <v>21.113508573517674</v>
      </c>
      <c r="E33" s="82">
        <v>31.337366188936087</v>
      </c>
      <c r="F33" s="82">
        <v>11.991589303553972</v>
      </c>
      <c r="G33" s="82">
        <v>22.770911778430833</v>
      </c>
      <c r="H33" s="82">
        <v>80.929429545590096</v>
      </c>
      <c r="I33" s="82">
        <v>5.0056637847801166</v>
      </c>
      <c r="J33" s="82">
        <v>6.5187019689801806</v>
      </c>
      <c r="K33" s="82">
        <v>8.1893630244224696</v>
      </c>
      <c r="L33" s="82">
        <v>20.759656610396259</v>
      </c>
      <c r="M33" s="82">
        <v>40.473385388579132</v>
      </c>
      <c r="N33" s="82">
        <v>8.2235856796328211</v>
      </c>
      <c r="O33" s="82">
        <v>8.2200000000000006</v>
      </c>
      <c r="P33" s="82">
        <v>6.9187002573909027</v>
      </c>
      <c r="Q33" s="82">
        <v>20.0552797346609</v>
      </c>
      <c r="R33" s="82">
        <v>41.740605354261199</v>
      </c>
      <c r="S33" s="82">
        <f>S39-S37-S35</f>
        <v>5.2785587797446194</v>
      </c>
      <c r="T33" s="389"/>
      <c r="U33" s="389"/>
      <c r="V33" s="389"/>
      <c r="W33" s="389"/>
      <c r="X33" s="389"/>
      <c r="Y33" s="389"/>
    </row>
    <row r="34" spans="1:25">
      <c r="A34" s="3"/>
      <c r="B34" s="3" t="s">
        <v>87</v>
      </c>
      <c r="C34" s="51">
        <v>0.17900260497128231</v>
      </c>
      <c r="D34" s="51">
        <v>0.12054110273471558</v>
      </c>
      <c r="E34" s="51">
        <v>0.18206032137692069</v>
      </c>
      <c r="F34" s="51">
        <v>8.039302069814859E-2</v>
      </c>
      <c r="G34" s="51">
        <v>0.15153570807126041</v>
      </c>
      <c r="H34" s="51">
        <v>0.1390189944628622</v>
      </c>
      <c r="I34" s="51">
        <v>3.7264818701216805E-2</v>
      </c>
      <c r="J34" s="51">
        <v>5.0573417314386561E-2</v>
      </c>
      <c r="K34" s="51">
        <v>6.273772292528311E-2</v>
      </c>
      <c r="L34" s="51">
        <v>0.15660188242054282</v>
      </c>
      <c r="M34" s="51">
        <v>7.6899080692523242E-2</v>
      </c>
      <c r="N34" s="51">
        <v>6.6399173093102809E-2</v>
      </c>
      <c r="O34" s="51">
        <f>O33/O20</f>
        <v>8.915206657997575E-2</v>
      </c>
      <c r="P34" s="51">
        <v>7.0304507772255456E-2</v>
      </c>
      <c r="Q34" s="51">
        <f>Q33/Q17</f>
        <v>0.20513151384250558</v>
      </c>
      <c r="R34" s="51">
        <f>R33/R17</f>
        <v>0.10935576999698599</v>
      </c>
      <c r="S34" s="51">
        <f>S33/S17</f>
        <v>5.9203716434523504E-2</v>
      </c>
    </row>
    <row r="35" spans="1:25">
      <c r="A35" s="2" t="s">
        <v>88</v>
      </c>
      <c r="B35" s="48"/>
      <c r="C35" s="82">
        <v>0</v>
      </c>
      <c r="D35" s="82">
        <v>0</v>
      </c>
      <c r="E35" s="82">
        <v>0</v>
      </c>
      <c r="F35" s="82">
        <v>0</v>
      </c>
      <c r="G35" s="82">
        <v>115.467303369535</v>
      </c>
      <c r="H35" s="82">
        <v>115.467303369535</v>
      </c>
      <c r="I35" s="82">
        <v>0</v>
      </c>
      <c r="J35" s="82">
        <v>2.9396672785735101</v>
      </c>
      <c r="K35" s="82">
        <v>0</v>
      </c>
      <c r="L35" s="82">
        <v>0</v>
      </c>
      <c r="M35" s="82">
        <v>2.9396672785735101</v>
      </c>
      <c r="N35" s="82">
        <v>0</v>
      </c>
      <c r="O35" s="82">
        <v>0</v>
      </c>
      <c r="P35" s="82">
        <v>0</v>
      </c>
      <c r="Q35" s="82">
        <v>0</v>
      </c>
      <c r="R35" s="82">
        <v>0</v>
      </c>
      <c r="S35" s="82">
        <v>0</v>
      </c>
    </row>
    <row r="36" spans="1:25">
      <c r="A36" s="3"/>
      <c r="B36" s="84" t="s">
        <v>87</v>
      </c>
      <c r="C36" s="51">
        <v>0</v>
      </c>
      <c r="D36" s="51">
        <v>0</v>
      </c>
      <c r="E36" s="51">
        <v>0</v>
      </c>
      <c r="F36" s="51">
        <v>0</v>
      </c>
      <c r="G36" s="51">
        <v>0.76841102128178751</v>
      </c>
      <c r="H36" s="51">
        <v>0.19834747999463329</v>
      </c>
      <c r="I36" s="51">
        <v>0</v>
      </c>
      <c r="J36" s="51">
        <v>2.2806537367745888E-2</v>
      </c>
      <c r="K36" s="51">
        <v>0</v>
      </c>
      <c r="L36" s="51">
        <v>0</v>
      </c>
      <c r="M36" s="51">
        <v>5.5853422957789934E-3</v>
      </c>
      <c r="N36" s="51">
        <v>0</v>
      </c>
      <c r="O36" s="51">
        <v>0</v>
      </c>
      <c r="P36" s="51">
        <v>0</v>
      </c>
      <c r="Q36" s="51">
        <f>Q35/Q17</f>
        <v>0</v>
      </c>
      <c r="R36" s="51">
        <f>R35/R17</f>
        <v>0</v>
      </c>
      <c r="S36" s="51">
        <f>S35/S17</f>
        <v>0</v>
      </c>
    </row>
    <row r="37" spans="1:25" s="2" customFormat="1">
      <c r="A37" s="2" t="s">
        <v>160</v>
      </c>
      <c r="C37" s="82">
        <v>0</v>
      </c>
      <c r="D37" s="82">
        <v>0</v>
      </c>
      <c r="E37" s="82">
        <v>0</v>
      </c>
      <c r="F37" s="82">
        <v>0</v>
      </c>
      <c r="G37" s="82">
        <v>0</v>
      </c>
      <c r="H37" s="82">
        <v>0.21443199999999998</v>
      </c>
      <c r="I37" s="82">
        <v>0</v>
      </c>
      <c r="J37" s="82">
        <v>0</v>
      </c>
      <c r="K37" s="82">
        <v>0</v>
      </c>
      <c r="L37" s="82">
        <v>2.1649582358291402</v>
      </c>
      <c r="M37" s="82">
        <v>2.1649582358291402</v>
      </c>
      <c r="N37" s="82">
        <v>0</v>
      </c>
      <c r="O37" s="82">
        <v>0</v>
      </c>
      <c r="P37" s="82">
        <v>12.029818343512499</v>
      </c>
      <c r="Q37" s="82">
        <v>-1.1851636973000495E-2</v>
      </c>
      <c r="R37" s="82">
        <v>12.01796670653953</v>
      </c>
      <c r="S37" s="82">
        <v>0</v>
      </c>
      <c r="T37" s="389"/>
      <c r="U37" s="389"/>
      <c r="V37" s="389"/>
      <c r="W37" s="389"/>
      <c r="X37" s="389"/>
      <c r="Y37" s="389"/>
    </row>
    <row r="38" spans="1:25">
      <c r="A38" s="3"/>
      <c r="B38" s="3" t="s">
        <v>87</v>
      </c>
      <c r="C38" s="51">
        <v>0</v>
      </c>
      <c r="D38" s="51">
        <v>0</v>
      </c>
      <c r="E38" s="51">
        <v>0</v>
      </c>
      <c r="F38" s="51">
        <v>0</v>
      </c>
      <c r="G38" s="51">
        <v>0</v>
      </c>
      <c r="H38" s="51">
        <v>3.6834647149849777E-4</v>
      </c>
      <c r="I38" s="51">
        <v>0</v>
      </c>
      <c r="J38" s="51">
        <v>0</v>
      </c>
      <c r="K38" s="51">
        <v>0</v>
      </c>
      <c r="L38" s="51">
        <v>1.6331509786289732E-2</v>
      </c>
      <c r="M38" s="51">
        <v>4.1134018435716631E-3</v>
      </c>
      <c r="N38" s="51">
        <v>0</v>
      </c>
      <c r="O38" s="51">
        <v>0</v>
      </c>
      <c r="P38" s="51">
        <v>0.12224123401311143</v>
      </c>
      <c r="Q38" s="51">
        <f>Q37/Q17</f>
        <v>-1.2122215526027957E-4</v>
      </c>
      <c r="R38" s="51">
        <f>R37/R17</f>
        <v>3.1485743722152439E-2</v>
      </c>
      <c r="S38" s="51">
        <f>S37/S17</f>
        <v>0</v>
      </c>
    </row>
    <row r="39" spans="1:25" s="4" customFormat="1">
      <c r="A39" s="4" t="s">
        <v>90</v>
      </c>
      <c r="C39" s="82">
        <v>160.35391397283399</v>
      </c>
      <c r="D39" s="82">
        <v>21.113508573517674</v>
      </c>
      <c r="E39" s="82">
        <v>31.337366188936087</v>
      </c>
      <c r="F39" s="82">
        <v>11.991589303553972</v>
      </c>
      <c r="G39" s="82">
        <v>138.2382151479658</v>
      </c>
      <c r="H39" s="82">
        <v>196.6111649151251</v>
      </c>
      <c r="I39" s="82">
        <v>5.0056637847801166</v>
      </c>
      <c r="J39" s="82">
        <v>9.4583692475536907</v>
      </c>
      <c r="K39" s="82">
        <v>8.1893630244224696</v>
      </c>
      <c r="L39" s="82">
        <v>22.924614846225399</v>
      </c>
      <c r="M39" s="82">
        <v>45.578010902981731</v>
      </c>
      <c r="N39" s="82">
        <v>8.2235856796328211</v>
      </c>
      <c r="O39" s="82">
        <v>8.2200000000000006</v>
      </c>
      <c r="P39" s="82">
        <v>18.948518600903402</v>
      </c>
      <c r="Q39" s="82">
        <v>20.043428097687901</v>
      </c>
      <c r="R39" s="82">
        <v>53.758572060800702</v>
      </c>
      <c r="S39" s="82">
        <v>5.2785587797446194</v>
      </c>
      <c r="T39" s="390"/>
      <c r="U39" s="390"/>
      <c r="V39" s="390"/>
      <c r="W39" s="390"/>
      <c r="X39" s="390"/>
      <c r="Y39" s="390"/>
    </row>
    <row r="40" spans="1:25" s="10" customFormat="1">
      <c r="B40" s="10" t="s">
        <v>91</v>
      </c>
      <c r="C40" s="51">
        <v>0.17900260497128231</v>
      </c>
      <c r="D40" s="51">
        <v>0.12054110273471558</v>
      </c>
      <c r="E40" s="51">
        <v>0.18206032137692069</v>
      </c>
      <c r="F40" s="51">
        <v>8.039302069814859E-2</v>
      </c>
      <c r="G40" s="51">
        <v>0.91994672935304767</v>
      </c>
      <c r="H40" s="51">
        <v>0.3377348215617324</v>
      </c>
      <c r="I40" s="51">
        <v>3.7264818701216805E-2</v>
      </c>
      <c r="J40" s="51">
        <v>7.3379954682132445E-2</v>
      </c>
      <c r="K40" s="51">
        <v>6.273772292528311E-2</v>
      </c>
      <c r="L40" s="51">
        <v>0.17293339220683254</v>
      </c>
      <c r="M40" s="51">
        <v>8.6597824831873796E-2</v>
      </c>
      <c r="N40" s="51">
        <v>6.6399173093102809E-2</v>
      </c>
      <c r="O40" s="51">
        <f>O39/O20</f>
        <v>8.915206657997575E-2</v>
      </c>
      <c r="P40" s="51">
        <v>0.19254574178536688</v>
      </c>
      <c r="Q40" s="51">
        <f>Q39/Q17</f>
        <v>0.2050102916872453</v>
      </c>
      <c r="R40" s="51">
        <f>R39/R17</f>
        <v>0.14084151371913836</v>
      </c>
      <c r="S40" s="51">
        <f>S39/S17</f>
        <v>5.9203716434523504E-2</v>
      </c>
      <c r="T40" s="395"/>
      <c r="U40" s="395"/>
      <c r="V40" s="395"/>
      <c r="W40" s="395"/>
      <c r="X40" s="395"/>
      <c r="Y40" s="395"/>
    </row>
    <row r="41" spans="1:25">
      <c r="C41" s="79"/>
      <c r="D41" s="79"/>
      <c r="E41" s="79"/>
      <c r="F41" s="79"/>
      <c r="G41" s="79"/>
      <c r="H41" s="79"/>
      <c r="I41" s="79"/>
      <c r="J41" s="79"/>
      <c r="K41" s="79"/>
      <c r="L41" s="79"/>
      <c r="M41" s="79"/>
      <c r="N41" s="79"/>
      <c r="O41" s="79"/>
      <c r="P41" s="79"/>
    </row>
    <row r="42" spans="1:25">
      <c r="A42" s="24" t="s">
        <v>512</v>
      </c>
      <c r="C42" s="79"/>
      <c r="D42" s="79"/>
      <c r="E42" s="79"/>
      <c r="F42" s="79"/>
      <c r="G42" s="79"/>
      <c r="H42" s="79"/>
      <c r="I42" s="82">
        <v>25</v>
      </c>
      <c r="J42" s="82">
        <v>23</v>
      </c>
      <c r="K42" s="82">
        <v>30</v>
      </c>
      <c r="L42" s="82">
        <v>25</v>
      </c>
      <c r="M42" s="82">
        <v>102</v>
      </c>
      <c r="N42" s="82">
        <v>31</v>
      </c>
      <c r="O42" s="82">
        <v>17</v>
      </c>
      <c r="P42" s="82">
        <v>39</v>
      </c>
      <c r="Q42" s="82">
        <v>35</v>
      </c>
      <c r="R42" s="82">
        <v>122</v>
      </c>
      <c r="S42" s="82">
        <v>30</v>
      </c>
    </row>
    <row r="43" spans="1:25" s="10" customFormat="1">
      <c r="A43" s="11" t="s">
        <v>480</v>
      </c>
      <c r="B43" s="11"/>
      <c r="D43" s="51"/>
      <c r="E43" s="51"/>
      <c r="F43" s="51"/>
      <c r="G43" s="51"/>
      <c r="H43" s="51"/>
      <c r="I43" s="82">
        <v>24</v>
      </c>
      <c r="J43" s="82">
        <v>24</v>
      </c>
      <c r="K43" s="82">
        <v>30</v>
      </c>
      <c r="L43" s="82">
        <v>21</v>
      </c>
      <c r="M43" s="82">
        <v>98</v>
      </c>
      <c r="N43" s="82">
        <v>31</v>
      </c>
      <c r="O43" s="82">
        <v>14</v>
      </c>
      <c r="P43" s="82">
        <v>39</v>
      </c>
      <c r="Q43" s="82">
        <v>33</v>
      </c>
      <c r="R43" s="82">
        <v>117</v>
      </c>
      <c r="S43" s="82">
        <v>29.551122051604899</v>
      </c>
      <c r="T43" s="391"/>
      <c r="U43" s="391"/>
      <c r="V43" s="395"/>
      <c r="W43" s="395"/>
      <c r="X43" s="395"/>
      <c r="Y43" s="395"/>
    </row>
    <row r="44" spans="1:25" s="10" customFormat="1">
      <c r="B44" s="10" t="s">
        <v>481</v>
      </c>
      <c r="D44" s="51"/>
      <c r="E44" s="51"/>
      <c r="F44" s="51"/>
      <c r="G44" s="51"/>
      <c r="H44" s="51"/>
      <c r="I44" s="51">
        <v>0.246</v>
      </c>
      <c r="J44" s="51">
        <v>0.245</v>
      </c>
      <c r="K44" s="51">
        <v>0.29699999999999999</v>
      </c>
      <c r="L44" s="51">
        <v>0.2</v>
      </c>
      <c r="M44" s="51">
        <v>0.246</v>
      </c>
      <c r="N44" s="51">
        <v>0.33400000000000002</v>
      </c>
      <c r="O44" s="51">
        <v>0.14699999999999999</v>
      </c>
      <c r="P44" s="51">
        <v>0.39600000000000002</v>
      </c>
      <c r="Q44" s="51">
        <v>0.34100000000000003</v>
      </c>
      <c r="R44" s="51">
        <v>0.307</v>
      </c>
      <c r="S44" s="51">
        <v>0.33205256151836143</v>
      </c>
      <c r="T44" s="391"/>
      <c r="U44" s="391"/>
      <c r="V44" s="395"/>
      <c r="W44" s="395"/>
      <c r="X44" s="395"/>
      <c r="Y44" s="395"/>
    </row>
    <row r="45" spans="1:25">
      <c r="C45" s="81"/>
      <c r="D45" s="81"/>
      <c r="E45" s="81"/>
      <c r="F45" s="81"/>
      <c r="G45" s="81"/>
      <c r="H45" s="81"/>
      <c r="I45" s="81"/>
      <c r="J45" s="81"/>
      <c r="K45" s="81"/>
      <c r="L45" s="81"/>
      <c r="M45" s="81"/>
      <c r="N45" s="81"/>
      <c r="O45" s="81"/>
      <c r="P45" s="81"/>
      <c r="R45" s="401"/>
      <c r="S45" s="401"/>
    </row>
    <row r="46" spans="1:25" s="10" customFormat="1">
      <c r="A46" s="21" t="s">
        <v>161</v>
      </c>
      <c r="B46" s="3"/>
      <c r="C46" s="30"/>
      <c r="D46" s="30"/>
      <c r="E46" s="30"/>
      <c r="F46" s="30"/>
      <c r="G46" s="30"/>
      <c r="H46" s="30"/>
      <c r="I46" s="30"/>
      <c r="J46" s="30"/>
      <c r="K46" s="30"/>
      <c r="L46" s="30"/>
      <c r="M46" s="30"/>
      <c r="N46" s="30"/>
      <c r="O46" s="30"/>
      <c r="P46" s="30"/>
      <c r="T46" s="395"/>
      <c r="U46" s="395"/>
      <c r="V46" s="395"/>
      <c r="W46" s="395"/>
      <c r="X46" s="395"/>
      <c r="Y46" s="395"/>
    </row>
    <row r="47" spans="1:25" s="22" customFormat="1">
      <c r="A47" s="21"/>
      <c r="B47" s="21" t="s">
        <v>168</v>
      </c>
      <c r="C47" s="36"/>
      <c r="D47" s="36"/>
      <c r="E47" s="36"/>
      <c r="F47" s="36"/>
      <c r="G47" s="36"/>
      <c r="H47" s="36"/>
      <c r="I47" s="36"/>
      <c r="J47" s="36"/>
      <c r="K47" s="36"/>
      <c r="L47" s="36"/>
      <c r="M47" s="36"/>
      <c r="N47" s="36"/>
      <c r="O47" s="36"/>
      <c r="P47" s="36"/>
      <c r="T47" s="398"/>
      <c r="U47" s="398"/>
      <c r="V47" s="398"/>
      <c r="W47" s="398"/>
      <c r="X47" s="398"/>
      <c r="Y47" s="398"/>
    </row>
    <row r="48" spans="1:25">
      <c r="A48" s="3"/>
      <c r="B48" s="21" t="s">
        <v>169</v>
      </c>
      <c r="C48" s="136"/>
      <c r="D48" s="136"/>
      <c r="E48" s="136"/>
      <c r="F48" s="136"/>
      <c r="G48" s="136"/>
      <c r="H48" s="136"/>
      <c r="I48" s="136"/>
      <c r="J48" s="136"/>
      <c r="K48" s="136"/>
      <c r="L48" s="136"/>
      <c r="M48" s="136"/>
      <c r="N48" s="136"/>
      <c r="O48" s="136"/>
      <c r="P48" s="136"/>
    </row>
    <row r="49" spans="2:2">
      <c r="B49" s="21" t="s">
        <v>347</v>
      </c>
    </row>
  </sheetData>
  <hyperlinks>
    <hyperlink ref="A1"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7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D89"/>
  <sheetViews>
    <sheetView showGridLines="0" zoomScaleNormal="100" zoomScaleSheetLayoutView="100" workbookViewId="0">
      <pane xSplit="2" ySplit="2" topLeftCell="K3" activePane="bottomRight" state="frozen"/>
      <selection pane="topRight" activeCell="B69" sqref="B69"/>
      <selection pane="bottomLeft" activeCell="B69" sqref="B69"/>
      <selection pane="bottomRight" activeCell="B32" sqref="B32"/>
    </sheetView>
  </sheetViews>
  <sheetFormatPr defaultColWidth="9.140625" defaultRowHeight="12.75"/>
  <cols>
    <col min="1" max="1" width="4.5703125" style="6" customWidth="1"/>
    <col min="2" max="2" width="36.42578125" style="6" customWidth="1"/>
    <col min="3" max="3" width="9.140625" style="81" customWidth="1"/>
    <col min="4" max="4" width="9.140625" style="81" bestFit="1" customWidth="1"/>
    <col min="5" max="5" width="10.140625" style="81" bestFit="1" customWidth="1"/>
    <col min="6" max="16" width="9.140625" style="81" customWidth="1"/>
    <col min="17" max="19" width="9.140625" style="3"/>
    <col min="20" max="20" width="122" style="383" bestFit="1" customWidth="1"/>
    <col min="21" max="21" width="121.85546875" style="383" bestFit="1" customWidth="1"/>
    <col min="22" max="30" width="9.140625" style="383"/>
    <col min="31" max="16384" width="9.140625" style="3"/>
  </cols>
  <sheetData>
    <row r="1" spans="1:30" s="2" customFormat="1">
      <c r="A1" s="23" t="s">
        <v>20</v>
      </c>
      <c r="B1" s="23"/>
      <c r="C1" s="53" t="s">
        <v>21</v>
      </c>
      <c r="D1" s="53" t="s">
        <v>22</v>
      </c>
      <c r="E1" s="53" t="s">
        <v>23</v>
      </c>
      <c r="F1" s="53" t="s">
        <v>24</v>
      </c>
      <c r="G1" s="53" t="s">
        <v>25</v>
      </c>
      <c r="H1" s="53" t="s">
        <v>26</v>
      </c>
      <c r="I1" s="53" t="s">
        <v>27</v>
      </c>
      <c r="J1" s="53" t="s">
        <v>28</v>
      </c>
      <c r="K1" s="53" t="s">
        <v>29</v>
      </c>
      <c r="L1" s="53" t="s">
        <v>30</v>
      </c>
      <c r="M1" s="53" t="s">
        <v>31</v>
      </c>
      <c r="N1" s="53" t="s">
        <v>32</v>
      </c>
      <c r="O1" s="53" t="s">
        <v>343</v>
      </c>
      <c r="P1" s="53" t="s">
        <v>417</v>
      </c>
      <c r="Q1" s="319" t="s">
        <v>438</v>
      </c>
      <c r="R1" s="53" t="s">
        <v>439</v>
      </c>
      <c r="S1" s="53" t="s">
        <v>484</v>
      </c>
      <c r="T1" s="450"/>
      <c r="U1" s="389"/>
      <c r="V1" s="389"/>
      <c r="W1" s="389"/>
      <c r="X1" s="389"/>
      <c r="Y1" s="389"/>
      <c r="Z1" s="389"/>
      <c r="AA1" s="389"/>
      <c r="AB1" s="389"/>
      <c r="AC1" s="389"/>
      <c r="AD1" s="389"/>
    </row>
    <row r="2" spans="1:30" s="27" customFormat="1">
      <c r="A2" s="8" t="s">
        <v>137</v>
      </c>
      <c r="C2" s="25"/>
      <c r="D2" s="25"/>
      <c r="E2" s="25"/>
      <c r="F2" s="25"/>
      <c r="G2" s="25"/>
      <c r="H2" s="25"/>
      <c r="I2" s="25"/>
      <c r="J2" s="25"/>
      <c r="K2" s="25"/>
      <c r="L2" s="25"/>
      <c r="M2" s="25"/>
      <c r="N2" s="25"/>
      <c r="O2" s="25"/>
      <c r="P2" s="25"/>
      <c r="T2" s="385"/>
      <c r="U2" s="385"/>
      <c r="V2" s="385"/>
      <c r="W2" s="385"/>
      <c r="X2" s="385"/>
      <c r="Y2" s="385"/>
      <c r="Z2" s="385"/>
      <c r="AA2" s="385"/>
      <c r="AB2" s="385"/>
      <c r="AC2" s="385"/>
      <c r="AD2" s="385"/>
    </row>
    <row r="3" spans="1:30" s="28" customFormat="1">
      <c r="A3" s="9" t="s">
        <v>170</v>
      </c>
      <c r="B3" s="9"/>
      <c r="C3" s="78"/>
      <c r="D3" s="78"/>
      <c r="E3" s="78"/>
      <c r="F3" s="78"/>
      <c r="G3" s="78"/>
      <c r="H3" s="78"/>
      <c r="I3" s="78"/>
      <c r="J3" s="78"/>
      <c r="K3" s="78"/>
      <c r="L3" s="78"/>
      <c r="M3" s="78"/>
      <c r="N3" s="78"/>
      <c r="O3" s="78"/>
      <c r="P3" s="78"/>
      <c r="Q3" s="78"/>
      <c r="R3" s="78"/>
      <c r="S3" s="78"/>
      <c r="T3" s="399"/>
      <c r="U3" s="399"/>
      <c r="V3" s="399"/>
      <c r="W3" s="399"/>
      <c r="X3" s="399"/>
      <c r="Y3" s="399"/>
      <c r="Z3" s="399"/>
      <c r="AA3" s="399"/>
      <c r="AB3" s="399"/>
      <c r="AC3" s="399"/>
      <c r="AD3" s="399"/>
    </row>
    <row r="4" spans="1:30">
      <c r="A4" s="167" t="s">
        <v>171</v>
      </c>
      <c r="B4" s="5"/>
      <c r="C4" s="19"/>
      <c r="D4" s="19"/>
      <c r="E4" s="19"/>
      <c r="F4" s="19"/>
      <c r="G4" s="19"/>
      <c r="H4" s="19"/>
      <c r="I4" s="19"/>
      <c r="J4" s="19"/>
      <c r="K4" s="19"/>
      <c r="L4" s="19"/>
      <c r="M4" s="19"/>
      <c r="N4" s="19"/>
      <c r="O4" s="19"/>
      <c r="P4" s="19"/>
    </row>
    <row r="5" spans="1:30">
      <c r="A5" s="167"/>
      <c r="B5" s="5" t="s">
        <v>172</v>
      </c>
      <c r="C5" s="94">
        <v>3212.7020000000002</v>
      </c>
      <c r="D5" s="94">
        <v>3355.5039999999999</v>
      </c>
      <c r="E5" s="94">
        <v>3371.35</v>
      </c>
      <c r="F5" s="94">
        <v>3243.1880000000001</v>
      </c>
      <c r="G5" s="94">
        <v>2896.8560000000002</v>
      </c>
      <c r="H5" s="94">
        <v>2896.8560000000002</v>
      </c>
      <c r="I5" s="94">
        <v>2686.1770000000001</v>
      </c>
      <c r="J5" s="94">
        <v>2637.4479999999999</v>
      </c>
      <c r="K5" s="94">
        <v>2580.7669999999998</v>
      </c>
      <c r="L5" s="19">
        <v>2589.8069999999998</v>
      </c>
      <c r="M5" s="19">
        <v>2589.8069999999998</v>
      </c>
      <c r="N5" s="19">
        <v>2494.0140000000001</v>
      </c>
      <c r="O5" s="19">
        <v>2458.8229999999999</v>
      </c>
      <c r="P5" s="19">
        <v>2474.9209999999998</v>
      </c>
      <c r="Q5" s="19">
        <v>2563.52</v>
      </c>
      <c r="R5" s="19">
        <v>2563.52</v>
      </c>
      <c r="S5" s="19">
        <v>2529.6370000000002</v>
      </c>
    </row>
    <row r="6" spans="1:30">
      <c r="A6" s="167"/>
      <c r="B6" s="5" t="s">
        <v>173</v>
      </c>
      <c r="C6" s="94">
        <v>331.04539842003896</v>
      </c>
      <c r="D6" s="94">
        <v>317.61165999999901</v>
      </c>
      <c r="E6" s="94">
        <v>322.887</v>
      </c>
      <c r="F6" s="94">
        <v>317.98700000000002</v>
      </c>
      <c r="G6" s="94">
        <v>311.85599999999999</v>
      </c>
      <c r="H6" s="94">
        <v>311.85599999999999</v>
      </c>
      <c r="I6" s="94">
        <v>299.66000000000003</v>
      </c>
      <c r="J6" s="94">
        <v>282.43900000000002</v>
      </c>
      <c r="K6" s="94">
        <v>275.02800000000002</v>
      </c>
      <c r="L6" s="94">
        <v>273.31099999999998</v>
      </c>
      <c r="M6" s="94">
        <v>273.31099999999998</v>
      </c>
      <c r="N6" s="94">
        <v>273.91899999999998</v>
      </c>
      <c r="O6" s="94">
        <v>274.32600000000002</v>
      </c>
      <c r="P6" s="94">
        <v>273.31099999999998</v>
      </c>
      <c r="Q6" s="94">
        <v>274.49700000000001</v>
      </c>
      <c r="R6" s="94">
        <v>274.49700000000001</v>
      </c>
      <c r="S6" s="94">
        <v>272.97699999999998</v>
      </c>
    </row>
    <row r="7" spans="1:30">
      <c r="A7" s="168"/>
      <c r="B7" s="5" t="s">
        <v>123</v>
      </c>
      <c r="C7" s="94">
        <v>425.76386003000096</v>
      </c>
      <c r="D7" s="94">
        <v>102.08231873</v>
      </c>
      <c r="E7" s="94">
        <v>105.52946549000001</v>
      </c>
      <c r="F7" s="94">
        <v>104.908204</v>
      </c>
      <c r="G7" s="94">
        <v>109.87217448</v>
      </c>
      <c r="H7" s="94">
        <v>422.39216269999997</v>
      </c>
      <c r="I7" s="94">
        <v>103.53179842</v>
      </c>
      <c r="J7" s="94">
        <v>102.86582921</v>
      </c>
      <c r="K7" s="94">
        <v>97.873511529999703</v>
      </c>
      <c r="L7" s="94">
        <v>101.00487219</v>
      </c>
      <c r="M7" s="94">
        <v>405.27601134999998</v>
      </c>
      <c r="N7" s="94">
        <v>96.379632999999899</v>
      </c>
      <c r="O7" s="94">
        <v>96.664105160000091</v>
      </c>
      <c r="P7" s="94">
        <v>95.3343512</v>
      </c>
      <c r="Q7" s="94">
        <v>98.476384089999797</v>
      </c>
      <c r="R7" s="94">
        <v>386.85447345</v>
      </c>
      <c r="S7" s="94">
        <v>95.819609740000004</v>
      </c>
    </row>
    <row r="8" spans="1:30">
      <c r="A8" s="168"/>
      <c r="B8" s="5" t="s">
        <v>174</v>
      </c>
      <c r="C8" s="94">
        <v>400.24286431000104</v>
      </c>
      <c r="D8" s="94">
        <v>95.92017703000009</v>
      </c>
      <c r="E8" s="94">
        <v>99.552255059999894</v>
      </c>
      <c r="F8" s="94">
        <v>99.8779108600001</v>
      </c>
      <c r="G8" s="94">
        <v>102.50763169</v>
      </c>
      <c r="H8" s="94">
        <v>397.85797463999995</v>
      </c>
      <c r="I8" s="94">
        <v>95.70682343</v>
      </c>
      <c r="J8" s="94">
        <v>93.913793090000098</v>
      </c>
      <c r="K8" s="94">
        <v>90.328630079999797</v>
      </c>
      <c r="L8" s="94">
        <v>91.396360930000398</v>
      </c>
      <c r="M8" s="94">
        <v>371.34560753</v>
      </c>
      <c r="N8" s="94">
        <v>88.41696060999989</v>
      </c>
      <c r="O8" s="94">
        <v>86.796846340000101</v>
      </c>
      <c r="P8" s="94">
        <v>85.945934010000002</v>
      </c>
      <c r="Q8" s="94">
        <v>87.337991099999797</v>
      </c>
      <c r="R8" s="94">
        <v>348.49773206000003</v>
      </c>
      <c r="S8" s="94">
        <v>87.599375420000101</v>
      </c>
    </row>
    <row r="9" spans="1:30" s="13" customFormat="1">
      <c r="A9" s="169"/>
      <c r="B9" s="49" t="s">
        <v>41</v>
      </c>
      <c r="C9" s="185">
        <v>-4.7285762825156508E-2</v>
      </c>
      <c r="D9" s="185">
        <v>-6.3760431982793464E-2</v>
      </c>
      <c r="E9" s="185">
        <v>-1.3875278641220623E-2</v>
      </c>
      <c r="F9" s="185">
        <v>2.5691936088632072E-3</v>
      </c>
      <c r="G9" s="185">
        <v>5.4439326684555533E-2</v>
      </c>
      <c r="H9" s="185">
        <v>-5.9586063429575287E-3</v>
      </c>
      <c r="I9" s="185">
        <v>2.0958496869445398E-2</v>
      </c>
      <c r="J9" s="185">
        <v>-3.6398367448492119E-2</v>
      </c>
      <c r="K9" s="185">
        <v>-7.6764034549611893E-2</v>
      </c>
      <c r="L9" s="185">
        <v>-8.9045053617116676E-2</v>
      </c>
      <c r="M9" s="185">
        <v>-4.6267831646849333E-2</v>
      </c>
      <c r="N9" s="185">
        <v>-7.6168684308406884E-2</v>
      </c>
      <c r="O9" s="185">
        <v>-7.5781698468718392E-2</v>
      </c>
      <c r="P9" s="185">
        <v>-4.8519456855686274E-2</v>
      </c>
      <c r="Q9" s="185">
        <v>-4.4404063670640752E-2</v>
      </c>
      <c r="R9" s="185">
        <v>-6.1527253875365E-2</v>
      </c>
      <c r="S9" s="185">
        <v>-9.2469271094500986E-3</v>
      </c>
      <c r="T9" s="383"/>
      <c r="U9" s="383"/>
      <c r="V9" s="397"/>
      <c r="W9" s="397"/>
      <c r="X9" s="397"/>
      <c r="Y9" s="397"/>
      <c r="Z9" s="397"/>
      <c r="AA9" s="397"/>
      <c r="AB9" s="397"/>
      <c r="AC9" s="397"/>
      <c r="AD9" s="397"/>
    </row>
    <row r="10" spans="1:30">
      <c r="A10" s="168"/>
      <c r="B10" s="5" t="s">
        <v>54</v>
      </c>
      <c r="C10" s="94">
        <v>147.87928088999999</v>
      </c>
      <c r="D10" s="94">
        <v>34.027721369999895</v>
      </c>
      <c r="E10" s="94">
        <v>37.530725779999997</v>
      </c>
      <c r="F10" s="94">
        <v>38.1442850700004</v>
      </c>
      <c r="G10" s="94">
        <v>44.797923599998903</v>
      </c>
      <c r="H10" s="94">
        <v>154.500655819999</v>
      </c>
      <c r="I10" s="94">
        <v>37.0033368100001</v>
      </c>
      <c r="J10" s="94">
        <v>31.625391680000099</v>
      </c>
      <c r="K10" s="94">
        <v>29.573939049999698</v>
      </c>
      <c r="L10" s="94">
        <v>35.269876800000098</v>
      </c>
      <c r="M10" s="94">
        <v>133.47254433999998</v>
      </c>
      <c r="N10" s="94">
        <v>35.199238759999901</v>
      </c>
      <c r="O10" s="94">
        <v>29.896547120000001</v>
      </c>
      <c r="P10" s="94">
        <v>35.115856739999899</v>
      </c>
      <c r="Q10" s="94">
        <v>40.009825239999799</v>
      </c>
      <c r="R10" s="94">
        <v>140.22146786000002</v>
      </c>
      <c r="S10" s="94">
        <v>35.443106110000102</v>
      </c>
    </row>
    <row r="11" spans="1:30" s="13" customFormat="1">
      <c r="A11" s="169"/>
      <c r="B11" s="49" t="s">
        <v>41</v>
      </c>
      <c r="C11" s="185">
        <v>-0.12324547045503875</v>
      </c>
      <c r="D11" s="185">
        <v>-0.16800000000000001</v>
      </c>
      <c r="E11" s="185">
        <v>-8.0000000000000002E-3</v>
      </c>
      <c r="F11" s="185">
        <v>1.9E-2</v>
      </c>
      <c r="G11" s="185">
        <v>0.41199999999999998</v>
      </c>
      <c r="H11" s="185">
        <v>4.4999999999999998E-2</v>
      </c>
      <c r="I11" s="185">
        <v>9.3023989906082738E-2</v>
      </c>
      <c r="J11" s="185">
        <v>-0.16820294609850062</v>
      </c>
      <c r="K11" s="185">
        <v>-0.22997013664989541</v>
      </c>
      <c r="L11" s="185">
        <v>-0.22215696269453677</v>
      </c>
      <c r="M11" s="185">
        <v>-0.14161053546196112</v>
      </c>
      <c r="N11" s="185">
        <v>-0.13934553163342372</v>
      </c>
      <c r="O11" s="185">
        <v>-0.14366369833368609</v>
      </c>
      <c r="P11" s="185">
        <v>8.1808983101972821E-2</v>
      </c>
      <c r="Q11" s="185">
        <v>3.9631658140631826E-2</v>
      </c>
      <c r="R11" s="185">
        <v>-4.4072380721351792E-2</v>
      </c>
      <c r="S11" s="185">
        <v>6.9281995461029618E-3</v>
      </c>
      <c r="T11" s="383"/>
      <c r="U11" s="383"/>
      <c r="V11" s="397"/>
      <c r="W11" s="397"/>
      <c r="X11" s="397"/>
      <c r="Y11" s="397"/>
      <c r="Z11" s="397"/>
      <c r="AA11" s="397"/>
      <c r="AB11" s="397"/>
      <c r="AC11" s="397"/>
      <c r="AD11" s="397"/>
    </row>
    <row r="12" spans="1:30">
      <c r="A12" s="168"/>
      <c r="B12" s="5"/>
      <c r="C12" s="94"/>
      <c r="D12" s="94"/>
      <c r="E12" s="94"/>
      <c r="F12" s="94"/>
      <c r="G12" s="94"/>
      <c r="H12" s="94"/>
      <c r="I12" s="94"/>
      <c r="J12" s="94"/>
      <c r="K12" s="94"/>
      <c r="L12" s="94"/>
      <c r="M12" s="94"/>
      <c r="N12" s="94"/>
      <c r="O12" s="94"/>
      <c r="P12" s="94"/>
    </row>
    <row r="13" spans="1:30">
      <c r="A13" s="167" t="s">
        <v>79</v>
      </c>
      <c r="B13" s="5"/>
      <c r="C13" s="94"/>
      <c r="D13" s="94"/>
      <c r="E13" s="94"/>
      <c r="F13" s="94"/>
      <c r="G13" s="94"/>
      <c r="H13" s="94"/>
      <c r="I13" s="94"/>
      <c r="J13" s="94"/>
      <c r="K13" s="94"/>
      <c r="L13" s="94"/>
      <c r="M13" s="94"/>
      <c r="N13" s="94"/>
      <c r="O13" s="94"/>
      <c r="P13" s="94"/>
    </row>
    <row r="14" spans="1:30">
      <c r="A14" s="167"/>
      <c r="B14" s="5" t="s">
        <v>172</v>
      </c>
      <c r="C14" s="94">
        <v>9468.3179999999993</v>
      </c>
      <c r="D14" s="94">
        <v>9692.5450000000001</v>
      </c>
      <c r="E14" s="94">
        <v>9928.3809999999994</v>
      </c>
      <c r="F14" s="94">
        <v>10088.987999999999</v>
      </c>
      <c r="G14" s="94">
        <v>10386.226000000001</v>
      </c>
      <c r="H14" s="94">
        <v>10386.226000000001</v>
      </c>
      <c r="I14" s="94">
        <v>10524.732</v>
      </c>
      <c r="J14" s="94">
        <v>10651.882</v>
      </c>
      <c r="K14" s="94">
        <v>10803.115</v>
      </c>
      <c r="L14" s="19">
        <v>10940.912</v>
      </c>
      <c r="M14" s="19">
        <v>10940.912</v>
      </c>
      <c r="N14" s="19">
        <v>10893.785</v>
      </c>
      <c r="O14" s="19">
        <v>10925.89</v>
      </c>
      <c r="P14" s="19">
        <v>10648.337</v>
      </c>
      <c r="Q14" s="19">
        <v>10816.733</v>
      </c>
      <c r="R14" s="19">
        <v>10816.733</v>
      </c>
      <c r="S14" s="19">
        <v>10707.596</v>
      </c>
    </row>
    <row r="15" spans="1:30">
      <c r="A15" s="167"/>
      <c r="B15" s="5" t="s">
        <v>148</v>
      </c>
      <c r="C15" s="94">
        <v>323.49299999999999</v>
      </c>
      <c r="D15" s="94">
        <v>336.00200000000001</v>
      </c>
      <c r="E15" s="94">
        <v>341.06799999999998</v>
      </c>
      <c r="F15" s="94">
        <v>349.49</v>
      </c>
      <c r="G15" s="94">
        <v>360.863</v>
      </c>
      <c r="H15" s="94">
        <v>360.863</v>
      </c>
      <c r="I15" s="94">
        <v>384.12200000000001</v>
      </c>
      <c r="J15" s="94">
        <v>458.83199999999999</v>
      </c>
      <c r="K15" s="94">
        <v>475.83</v>
      </c>
      <c r="L15" s="94">
        <v>485.02499999999998</v>
      </c>
      <c r="M15" s="94">
        <v>485.02499999999998</v>
      </c>
      <c r="N15" s="94">
        <v>497.82100000000003</v>
      </c>
      <c r="O15" s="94">
        <v>499.16300000000001</v>
      </c>
      <c r="P15" s="94">
        <v>508.774</v>
      </c>
      <c r="Q15" s="94">
        <v>519.36300000000006</v>
      </c>
      <c r="R15" s="94">
        <v>519.36300000000006</v>
      </c>
      <c r="S15" s="94">
        <v>532.61300000000006</v>
      </c>
    </row>
    <row r="16" spans="1:30">
      <c r="A16" s="168"/>
      <c r="B16" s="5" t="s">
        <v>123</v>
      </c>
      <c r="C16" s="94">
        <v>1284.2971415623799</v>
      </c>
      <c r="D16" s="94">
        <v>320.45178995010201</v>
      </c>
      <c r="E16" s="94">
        <v>325.396247913254</v>
      </c>
      <c r="F16" s="94">
        <v>333.37174699036802</v>
      </c>
      <c r="G16" s="94">
        <v>348.56040012172599</v>
      </c>
      <c r="H16" s="94">
        <v>1327.7801849754499</v>
      </c>
      <c r="I16" s="94">
        <v>334.52095476139903</v>
      </c>
      <c r="J16" s="94">
        <v>339.28445333409098</v>
      </c>
      <c r="K16" s="94">
        <v>340.99960657932701</v>
      </c>
      <c r="L16" s="94">
        <v>358.28487639260698</v>
      </c>
      <c r="M16" s="94">
        <v>1373.08989106742</v>
      </c>
      <c r="N16" s="94">
        <v>342.84331978451502</v>
      </c>
      <c r="O16" s="94">
        <v>354.90085292248301</v>
      </c>
      <c r="P16" s="94">
        <v>358.96055676864097</v>
      </c>
      <c r="Q16" s="94">
        <v>377.60664783493303</v>
      </c>
      <c r="R16" s="94">
        <v>1434.3113773105702</v>
      </c>
      <c r="S16" s="94">
        <v>368.73379945615596</v>
      </c>
    </row>
    <row r="17" spans="1:30">
      <c r="A17" s="168"/>
      <c r="B17" s="5" t="s">
        <v>174</v>
      </c>
      <c r="C17" s="94">
        <v>1142.9772927392901</v>
      </c>
      <c r="D17" s="94">
        <v>285.67989336708104</v>
      </c>
      <c r="E17" s="94">
        <v>291.46082354857901</v>
      </c>
      <c r="F17" s="94">
        <v>298.65612771912197</v>
      </c>
      <c r="G17" s="94">
        <v>306.64321770954598</v>
      </c>
      <c r="H17" s="94">
        <v>1182.4400623443298</v>
      </c>
      <c r="I17" s="94">
        <v>296.50037756908705</v>
      </c>
      <c r="J17" s="94">
        <v>297.87772196060598</v>
      </c>
      <c r="K17" s="94">
        <v>300.23524800708697</v>
      </c>
      <c r="L17" s="94">
        <v>305.50333913274403</v>
      </c>
      <c r="M17" s="94">
        <v>1200.11668666952</v>
      </c>
      <c r="N17" s="94">
        <v>302.53258771181999</v>
      </c>
      <c r="O17" s="94">
        <v>310.33856988733305</v>
      </c>
      <c r="P17" s="94">
        <v>303.89374781661803</v>
      </c>
      <c r="Q17" s="94">
        <v>317.18197059009498</v>
      </c>
      <c r="R17" s="94">
        <v>1233.9468760058701</v>
      </c>
      <c r="S17" s="94">
        <v>318.90178795328103</v>
      </c>
    </row>
    <row r="18" spans="1:30" s="13" customFormat="1">
      <c r="A18" s="169"/>
      <c r="B18" s="49" t="s">
        <v>41</v>
      </c>
      <c r="C18" s="185">
        <v>-1.7125112449199675E-2</v>
      </c>
      <c r="D18" s="185">
        <v>-4.2982857137585539E-2</v>
      </c>
      <c r="E18" s="185">
        <v>-2.489780854464263E-2</v>
      </c>
      <c r="F18" s="185">
        <v>3.5369904609483305E-2</v>
      </c>
      <c r="G18" s="185">
        <v>3.3955599587401464E-2</v>
      </c>
      <c r="H18" s="185">
        <v>-1.6503500222109224E-4</v>
      </c>
      <c r="I18" s="185">
        <v>5.7370223273219612E-2</v>
      </c>
      <c r="J18" s="185">
        <v>6.4000000000000001E-2</v>
      </c>
      <c r="K18" s="185">
        <v>6.4224789036787966E-2</v>
      </c>
      <c r="L18" s="185">
        <v>6.4433592269767637E-2</v>
      </c>
      <c r="M18" s="185">
        <v>6.2423804765572966E-2</v>
      </c>
      <c r="N18" s="185">
        <v>6.9928287241934645E-2</v>
      </c>
      <c r="O18" s="185">
        <v>7.5604571963679618E-2</v>
      </c>
      <c r="P18" s="185">
        <v>3.1949832552589368E-2</v>
      </c>
      <c r="Q18" s="185">
        <v>3.7284237233785912E-2</v>
      </c>
      <c r="R18" s="185">
        <v>5.3264596126747096E-2</v>
      </c>
      <c r="S18" s="185">
        <v>4.7520505393966517E-2</v>
      </c>
      <c r="T18" s="383"/>
      <c r="U18" s="383"/>
      <c r="V18" s="397"/>
      <c r="W18" s="397"/>
      <c r="X18" s="397"/>
      <c r="Y18" s="397"/>
      <c r="Z18" s="397"/>
      <c r="AA18" s="397"/>
      <c r="AB18" s="397"/>
      <c r="AC18" s="397"/>
      <c r="AD18" s="397"/>
    </row>
    <row r="19" spans="1:30">
      <c r="A19" s="168"/>
      <c r="B19" s="5" t="s">
        <v>54</v>
      </c>
      <c r="C19" s="94">
        <v>631.35578785772202</v>
      </c>
      <c r="D19" s="94">
        <v>160.851578686153</v>
      </c>
      <c r="E19" s="94">
        <v>164.63527939351499</v>
      </c>
      <c r="F19" s="94">
        <v>168.40133746937298</v>
      </c>
      <c r="G19" s="94">
        <v>170.72080997916598</v>
      </c>
      <c r="H19" s="94">
        <v>664.60900552820704</v>
      </c>
      <c r="I19" s="94">
        <v>174.12450827293901</v>
      </c>
      <c r="J19" s="94">
        <v>171.59829040053398</v>
      </c>
      <c r="K19" s="94">
        <v>171.34311189053699</v>
      </c>
      <c r="L19" s="94">
        <v>172.105401914765</v>
      </c>
      <c r="M19" s="94">
        <v>689.17131247877501</v>
      </c>
      <c r="N19" s="94">
        <v>189.62004970218402</v>
      </c>
      <c r="O19" s="94">
        <v>188.10182291638799</v>
      </c>
      <c r="P19" s="94">
        <v>185.77762861727101</v>
      </c>
      <c r="Q19" s="94">
        <v>184.80439569148598</v>
      </c>
      <c r="R19" s="94">
        <v>748.30389692732899</v>
      </c>
      <c r="S19" s="94">
        <v>193.76567570776501</v>
      </c>
    </row>
    <row r="20" spans="1:30" s="13" customFormat="1">
      <c r="A20" s="169"/>
      <c r="B20" s="49" t="s">
        <v>41</v>
      </c>
      <c r="C20" s="185">
        <v>-3.664500292459405E-2</v>
      </c>
      <c r="D20" s="185">
        <v>-3.6999999999999998E-2</v>
      </c>
      <c r="E20" s="185">
        <v>3.0000000000000001E-3</v>
      </c>
      <c r="F20" s="185">
        <v>8.4000000000000005E-2</v>
      </c>
      <c r="G20" s="185">
        <v>2.5000000000000001E-2</v>
      </c>
      <c r="H20" s="185">
        <v>1.7000000000000001E-2</v>
      </c>
      <c r="I20" s="185">
        <v>8.4401596545861546E-2</v>
      </c>
      <c r="J20" s="185">
        <v>5.7264314173367969E-2</v>
      </c>
      <c r="K20" s="185">
        <v>4.6615215413415623E-2</v>
      </c>
      <c r="L20" s="185">
        <v>3.7999999999999999E-2</v>
      </c>
      <c r="M20" s="185">
        <v>5.6089248420285953E-2</v>
      </c>
      <c r="N20" s="185">
        <v>7.4084056076722291E-2</v>
      </c>
      <c r="O20" s="185">
        <v>6.8466570317155764E-2</v>
      </c>
      <c r="P20" s="185">
        <v>3.9802553015006494E-2</v>
      </c>
      <c r="Q20" s="185">
        <v>8.1769704698570807E-3</v>
      </c>
      <c r="R20" s="185">
        <v>4.725001014345679E-2</v>
      </c>
      <c r="S20" s="185">
        <v>1.5739243164289755E-2</v>
      </c>
      <c r="T20" s="383"/>
      <c r="U20" s="383"/>
      <c r="V20" s="397"/>
      <c r="W20" s="397"/>
      <c r="X20" s="397"/>
      <c r="Y20" s="397"/>
      <c r="Z20" s="397"/>
      <c r="AA20" s="397"/>
      <c r="AB20" s="397"/>
      <c r="AC20" s="397"/>
      <c r="AD20" s="397"/>
    </row>
    <row r="21" spans="1:30">
      <c r="A21" s="168"/>
      <c r="B21" s="5"/>
      <c r="C21" s="94"/>
      <c r="D21" s="94"/>
      <c r="E21" s="94"/>
      <c r="F21" s="94"/>
      <c r="G21" s="94"/>
      <c r="H21" s="94"/>
      <c r="I21" s="94"/>
      <c r="J21" s="94"/>
      <c r="K21" s="94"/>
      <c r="L21" s="94"/>
      <c r="M21" s="94"/>
      <c r="N21" s="94"/>
      <c r="O21" s="94"/>
      <c r="P21" s="94"/>
      <c r="Q21" s="94"/>
      <c r="R21" s="94"/>
      <c r="S21" s="94"/>
    </row>
    <row r="22" spans="1:30">
      <c r="A22" s="167" t="s">
        <v>81</v>
      </c>
      <c r="B22" s="5"/>
      <c r="C22" s="94"/>
      <c r="D22" s="94"/>
      <c r="E22" s="94"/>
      <c r="F22" s="94"/>
      <c r="G22" s="94"/>
      <c r="H22" s="94"/>
      <c r="I22" s="94"/>
      <c r="J22" s="94"/>
      <c r="K22" s="94"/>
      <c r="L22" s="94"/>
      <c r="M22" s="94"/>
      <c r="N22" s="94"/>
      <c r="O22" s="94"/>
      <c r="P22" s="94"/>
      <c r="Q22" s="94"/>
      <c r="R22" s="94"/>
      <c r="S22" s="94"/>
    </row>
    <row r="23" spans="1:30">
      <c r="A23" s="167"/>
      <c r="B23" s="5" t="s">
        <v>172</v>
      </c>
      <c r="C23" s="94">
        <v>4847.692</v>
      </c>
      <c r="D23" s="94">
        <v>4932.384</v>
      </c>
      <c r="E23" s="94">
        <v>4892.2640000000001</v>
      </c>
      <c r="F23" s="94">
        <v>4789.9650000000001</v>
      </c>
      <c r="G23" s="94">
        <v>4820.87</v>
      </c>
      <c r="H23" s="94">
        <v>4820.87</v>
      </c>
      <c r="I23" s="94">
        <v>4841.7020000000002</v>
      </c>
      <c r="J23" s="94">
        <v>4798.1880000000001</v>
      </c>
      <c r="K23" s="94">
        <v>4635.2759999999998</v>
      </c>
      <c r="L23" s="19">
        <v>4677.5450000000001</v>
      </c>
      <c r="M23" s="19">
        <v>4677.5450000000001</v>
      </c>
      <c r="N23" s="19">
        <v>4699.9089999999997</v>
      </c>
      <c r="O23" s="19">
        <v>4623.7979999999998</v>
      </c>
      <c r="P23" s="19">
        <v>4529.0050000000001</v>
      </c>
      <c r="Q23" s="19">
        <v>4639.2370000000001</v>
      </c>
      <c r="R23" s="19">
        <v>4639.2370000000001</v>
      </c>
      <c r="S23" s="19">
        <v>4587.8109999999997</v>
      </c>
    </row>
    <row r="24" spans="1:30">
      <c r="A24" s="167"/>
      <c r="B24" s="5" t="s">
        <v>148</v>
      </c>
      <c r="C24" s="94">
        <v>128.732</v>
      </c>
      <c r="D24" s="94">
        <v>133.66200000000001</v>
      </c>
      <c r="E24" s="94">
        <v>135.92599999999999</v>
      </c>
      <c r="F24" s="94">
        <v>143.34299999999999</v>
      </c>
      <c r="G24" s="94">
        <v>150.45099999999999</v>
      </c>
      <c r="H24" s="94">
        <v>150.45099999999999</v>
      </c>
      <c r="I24" s="94">
        <v>158.607</v>
      </c>
      <c r="J24" s="94">
        <v>162.79400000000001</v>
      </c>
      <c r="K24" s="94">
        <v>163.488</v>
      </c>
      <c r="L24" s="94">
        <v>164.7</v>
      </c>
      <c r="M24" s="94">
        <v>164.7</v>
      </c>
      <c r="N24" s="94">
        <v>167.142</v>
      </c>
      <c r="O24" s="94">
        <v>170.25899999999999</v>
      </c>
      <c r="P24" s="94">
        <v>171.59800000000001</v>
      </c>
      <c r="Q24" s="94">
        <v>175.98699999999999</v>
      </c>
      <c r="R24" s="94">
        <v>175.98699999999999</v>
      </c>
      <c r="S24" s="94">
        <v>176.321</v>
      </c>
    </row>
    <row r="25" spans="1:30">
      <c r="A25" s="168"/>
      <c r="B25" s="5" t="s">
        <v>123</v>
      </c>
      <c r="C25" s="94">
        <v>608.87229734271693</v>
      </c>
      <c r="D25" s="94">
        <v>146.55481904192803</v>
      </c>
      <c r="E25" s="94">
        <v>147.844902732154</v>
      </c>
      <c r="F25" s="94">
        <v>143.48241751234599</v>
      </c>
      <c r="G25" s="94">
        <v>147.30132372230099</v>
      </c>
      <c r="H25" s="94">
        <v>585.18346300872906</v>
      </c>
      <c r="I25" s="94">
        <v>144.55815924455001</v>
      </c>
      <c r="J25" s="94">
        <v>145.90917307048599</v>
      </c>
      <c r="K25" s="94">
        <v>144.04275952031</v>
      </c>
      <c r="L25" s="94">
        <v>151.001228456739</v>
      </c>
      <c r="M25" s="94">
        <v>585.511320292086</v>
      </c>
      <c r="N25" s="94">
        <v>146.83235610107002</v>
      </c>
      <c r="O25" s="94">
        <v>148.17080885202199</v>
      </c>
      <c r="P25" s="94">
        <v>146.50367367824398</v>
      </c>
      <c r="Q25" s="94">
        <v>152.19415675000101</v>
      </c>
      <c r="R25" s="94">
        <v>593.70099538133809</v>
      </c>
      <c r="S25" s="94">
        <v>140.934945810936</v>
      </c>
    </row>
    <row r="26" spans="1:30">
      <c r="A26" s="168"/>
      <c r="B26" s="5" t="s">
        <v>174</v>
      </c>
      <c r="C26" s="94">
        <v>585.03865236893205</v>
      </c>
      <c r="D26" s="94">
        <v>141.44968786087301</v>
      </c>
      <c r="E26" s="94">
        <v>142.48752822920198</v>
      </c>
      <c r="F26" s="94">
        <v>139.30123330690199</v>
      </c>
      <c r="G26" s="94">
        <v>142.72925678799399</v>
      </c>
      <c r="H26" s="94">
        <v>565.96770618496998</v>
      </c>
      <c r="I26" s="94">
        <v>138.084600470688</v>
      </c>
      <c r="J26" s="94">
        <v>138.11053314360001</v>
      </c>
      <c r="K26" s="94">
        <v>136.43930429997602</v>
      </c>
      <c r="L26" s="94">
        <v>142.424308787364</v>
      </c>
      <c r="M26" s="94">
        <v>555.05874670162802</v>
      </c>
      <c r="N26" s="94">
        <v>137.78535347636202</v>
      </c>
      <c r="O26" s="94">
        <v>137.54255822867199</v>
      </c>
      <c r="P26" s="94">
        <v>136.081205018085</v>
      </c>
      <c r="Q26" s="94">
        <v>139.214886828663</v>
      </c>
      <c r="R26" s="94">
        <v>550.6240035517809</v>
      </c>
      <c r="S26" s="94">
        <v>133.01738779489901</v>
      </c>
    </row>
    <row r="27" spans="1:30" s="13" customFormat="1">
      <c r="A27" s="169"/>
      <c r="B27" s="49" t="s">
        <v>41</v>
      </c>
      <c r="C27" s="185">
        <v>-1.3471042793947063E-2</v>
      </c>
      <c r="D27" s="185">
        <v>-9.845402927777025E-3</v>
      </c>
      <c r="E27" s="185">
        <v>4.9037107414928727E-4</v>
      </c>
      <c r="F27" s="185">
        <v>-8.4852808014387326E-3</v>
      </c>
      <c r="G27" s="185">
        <v>-1.267024862934174E-3</v>
      </c>
      <c r="H27" s="185">
        <v>-4.7647398666555985E-3</v>
      </c>
      <c r="I27" s="185">
        <v>1.0133008656842968E-4</v>
      </c>
      <c r="J27" s="185">
        <v>3.4202294696632496E-3</v>
      </c>
      <c r="K27" s="185">
        <v>2.5857160713363525E-2</v>
      </c>
      <c r="L27" s="185">
        <v>4.44489810098605E-2</v>
      </c>
      <c r="M27" s="185">
        <v>1.8455303238107845E-2</v>
      </c>
      <c r="N27" s="185">
        <v>3.1173523838021213E-2</v>
      </c>
      <c r="O27" s="185">
        <v>2.3974860621861892E-2</v>
      </c>
      <c r="P27" s="185">
        <v>1.9849097007148153E-2</v>
      </c>
      <c r="Q27" s="185">
        <v>-5.0900989686621066E-3</v>
      </c>
      <c r="R27" s="185">
        <v>1.7171217570808136E-2</v>
      </c>
      <c r="S27" s="185">
        <v>-2.286743169475117E-2</v>
      </c>
      <c r="T27" s="383"/>
      <c r="U27" s="383"/>
      <c r="V27" s="397"/>
      <c r="W27" s="397"/>
      <c r="X27" s="397"/>
      <c r="Y27" s="397"/>
      <c r="Z27" s="397"/>
      <c r="AA27" s="397"/>
      <c r="AB27" s="397"/>
      <c r="AC27" s="397"/>
      <c r="AD27" s="397"/>
    </row>
    <row r="28" spans="1:30">
      <c r="A28" s="168"/>
      <c r="B28" s="5" t="s">
        <v>54</v>
      </c>
      <c r="C28" s="94">
        <v>256.33228985772104</v>
      </c>
      <c r="D28" s="94">
        <v>63.263357909644697</v>
      </c>
      <c r="E28" s="94">
        <v>63.317413463224803</v>
      </c>
      <c r="F28" s="94">
        <v>74.589924257104499</v>
      </c>
      <c r="G28" s="94">
        <v>63.639104990874699</v>
      </c>
      <c r="H28" s="94">
        <v>264.80980062084899</v>
      </c>
      <c r="I28" s="94">
        <v>61.475603997114298</v>
      </c>
      <c r="J28" s="94">
        <v>60.182267556840905</v>
      </c>
      <c r="K28" s="94">
        <v>70.842793183832711</v>
      </c>
      <c r="L28" s="94">
        <v>75.905888447995508</v>
      </c>
      <c r="M28" s="94">
        <v>268.40655318578297</v>
      </c>
      <c r="N28" s="94">
        <v>66.364963682258505</v>
      </c>
      <c r="O28" s="94">
        <v>69.721814314085208</v>
      </c>
      <c r="P28" s="94">
        <v>71.951662030984394</v>
      </c>
      <c r="Q28" s="94">
        <v>71.690593804655904</v>
      </c>
      <c r="R28" s="94">
        <v>279.729033831984</v>
      </c>
      <c r="S28" s="94">
        <v>63.623469544067397</v>
      </c>
    </row>
    <row r="29" spans="1:30" s="13" customFormat="1">
      <c r="A29" s="169"/>
      <c r="B29" s="49" t="s">
        <v>41</v>
      </c>
      <c r="C29" s="185">
        <v>-2.6284102871299342E-2</v>
      </c>
      <c r="D29" s="185">
        <v>-1.0999999999999999E-2</v>
      </c>
      <c r="E29" s="185">
        <v>0.17199999999999999</v>
      </c>
      <c r="F29" s="185">
        <v>0.11899999999999999</v>
      </c>
      <c r="G29" s="185">
        <v>-1.4E-2</v>
      </c>
      <c r="H29" s="185">
        <v>6.2E-2</v>
      </c>
      <c r="I29" s="185">
        <v>-8.0000000000000002E-3</v>
      </c>
      <c r="J29" s="185">
        <v>-3.4024797472267609E-2</v>
      </c>
      <c r="K29" s="185">
        <v>-3.1254568275284944E-2</v>
      </c>
      <c r="L29" s="185">
        <v>0.21845324783342535</v>
      </c>
      <c r="M29" s="185">
        <v>3.4182797746853399E-2</v>
      </c>
      <c r="N29" s="185">
        <v>4.3196157033506502E-2</v>
      </c>
      <c r="O29" s="185">
        <v>0.12459419029926076</v>
      </c>
      <c r="P29" s="185">
        <v>-1.9306500300064811E-2</v>
      </c>
      <c r="Q29" s="185">
        <v>-9.4655435819884448E-2</v>
      </c>
      <c r="R29" s="185">
        <v>5.3297952832231845E-3</v>
      </c>
      <c r="S29" s="185">
        <v>-2.9787108560505031E-2</v>
      </c>
      <c r="T29" s="383"/>
      <c r="U29" s="383"/>
      <c r="V29" s="397"/>
      <c r="W29" s="397"/>
      <c r="X29" s="397"/>
      <c r="Y29" s="397"/>
      <c r="Z29" s="397"/>
      <c r="AA29" s="397"/>
      <c r="AB29" s="397"/>
      <c r="AC29" s="397"/>
      <c r="AD29" s="397"/>
    </row>
    <row r="30" spans="1:30">
      <c r="A30" s="168"/>
      <c r="B30" s="5"/>
      <c r="C30" s="94"/>
      <c r="D30" s="94"/>
      <c r="E30" s="94"/>
      <c r="F30" s="94"/>
      <c r="G30" s="94"/>
      <c r="H30" s="94"/>
      <c r="I30" s="94"/>
      <c r="J30" s="94"/>
      <c r="K30" s="94"/>
      <c r="L30" s="94"/>
      <c r="M30" s="94"/>
      <c r="N30" s="94"/>
      <c r="O30" s="94"/>
      <c r="P30" s="94"/>
      <c r="Q30" s="94"/>
      <c r="R30" s="94"/>
      <c r="S30" s="94"/>
    </row>
    <row r="31" spans="1:30">
      <c r="A31" s="167" t="s">
        <v>175</v>
      </c>
      <c r="B31" s="5"/>
      <c r="C31" s="19"/>
      <c r="D31" s="19"/>
      <c r="E31" s="19"/>
      <c r="F31" s="19"/>
      <c r="G31" s="19"/>
      <c r="H31" s="19"/>
      <c r="I31" s="19"/>
      <c r="J31" s="19"/>
      <c r="K31" s="19"/>
      <c r="L31" s="19"/>
      <c r="M31" s="19"/>
      <c r="N31" s="19"/>
      <c r="O31" s="19"/>
      <c r="P31" s="19"/>
      <c r="Q31" s="19"/>
      <c r="R31" s="19"/>
      <c r="S31" s="19"/>
    </row>
    <row r="32" spans="1:30">
      <c r="A32" s="167"/>
      <c r="B32" s="5" t="s">
        <v>172</v>
      </c>
      <c r="C32" s="94">
        <v>3076.3980000000001</v>
      </c>
      <c r="D32" s="94">
        <v>3116.7260000000001</v>
      </c>
      <c r="E32" s="94">
        <v>3154.8139999999999</v>
      </c>
      <c r="F32" s="94">
        <v>3265.8879999999999</v>
      </c>
      <c r="G32" s="94">
        <v>3433.1819999999998</v>
      </c>
      <c r="H32" s="94">
        <v>3433.1819999999998</v>
      </c>
      <c r="I32" s="94">
        <v>3528.3510000000001</v>
      </c>
      <c r="J32" s="94">
        <v>3541.3040000000001</v>
      </c>
      <c r="K32" s="94">
        <v>3534.386</v>
      </c>
      <c r="L32" s="19">
        <v>3603.835</v>
      </c>
      <c r="M32" s="19">
        <v>3603.835</v>
      </c>
      <c r="N32" s="19">
        <v>3609.9270000000001</v>
      </c>
      <c r="O32" s="19">
        <v>3550.29</v>
      </c>
      <c r="P32" s="19">
        <v>3637.7049999999999</v>
      </c>
      <c r="Q32" s="19">
        <v>3716.1669999999999</v>
      </c>
      <c r="R32" s="19">
        <v>3716.1669999999999</v>
      </c>
      <c r="S32" s="19">
        <v>3779.7159999999999</v>
      </c>
    </row>
    <row r="33" spans="1:30">
      <c r="A33" s="167"/>
      <c r="B33" s="5" t="s">
        <v>148</v>
      </c>
      <c r="C33" s="94">
        <v>125.452</v>
      </c>
      <c r="D33" s="94">
        <v>136.751</v>
      </c>
      <c r="E33" s="94">
        <v>165.97200000000001</v>
      </c>
      <c r="F33" s="94">
        <v>195.721</v>
      </c>
      <c r="G33" s="94">
        <v>230.55600000000001</v>
      </c>
      <c r="H33" s="94">
        <v>230.55600000000001</v>
      </c>
      <c r="I33" s="94">
        <v>268.42500000000001</v>
      </c>
      <c r="J33" s="94">
        <v>329.05099999999999</v>
      </c>
      <c r="K33" s="94">
        <v>353.02800000000002</v>
      </c>
      <c r="L33" s="94">
        <v>388.87099999999998</v>
      </c>
      <c r="M33" s="94">
        <v>388.87099999999998</v>
      </c>
      <c r="N33" s="94">
        <v>425.23899999999998</v>
      </c>
      <c r="O33" s="94">
        <v>467.02699999999999</v>
      </c>
      <c r="P33" s="94">
        <v>494.49599999999998</v>
      </c>
      <c r="Q33" s="94">
        <v>510.63099999999997</v>
      </c>
      <c r="R33" s="94">
        <v>510.63099999999997</v>
      </c>
      <c r="S33" s="94">
        <v>535.33000000000004</v>
      </c>
    </row>
    <row r="34" spans="1:30">
      <c r="A34" s="168"/>
      <c r="B34" s="5" t="s">
        <v>123</v>
      </c>
      <c r="C34" s="94">
        <v>541.59267004341507</v>
      </c>
      <c r="D34" s="94">
        <v>133.73688810130298</v>
      </c>
      <c r="E34" s="94">
        <v>133.19997331548501</v>
      </c>
      <c r="F34" s="94">
        <v>140.53836369898701</v>
      </c>
      <c r="G34" s="94">
        <v>147.90880608248901</v>
      </c>
      <c r="H34" s="94">
        <v>555.38403119826307</v>
      </c>
      <c r="I34" s="94">
        <v>141.687780408104</v>
      </c>
      <c r="J34" s="94">
        <v>152.77557714761298</v>
      </c>
      <c r="K34" s="94">
        <v>159.30957885383401</v>
      </c>
      <c r="L34" s="94">
        <v>159.78845530824799</v>
      </c>
      <c r="M34" s="94">
        <v>613.56139171779898</v>
      </c>
      <c r="N34" s="94">
        <v>158.20021328075202</v>
      </c>
      <c r="O34" s="94">
        <v>160.60473270188101</v>
      </c>
      <c r="P34" s="94">
        <v>161.44892219971101</v>
      </c>
      <c r="Q34" s="94">
        <v>159.121141059335</v>
      </c>
      <c r="R34" s="94">
        <v>639.37500924168</v>
      </c>
      <c r="S34" s="94">
        <v>157.88350649493498</v>
      </c>
    </row>
    <row r="35" spans="1:30">
      <c r="A35" s="168"/>
      <c r="B35" s="5" t="s">
        <v>174</v>
      </c>
      <c r="C35" s="94">
        <v>524.97781633864008</v>
      </c>
      <c r="D35" s="94">
        <v>132.098277040521</v>
      </c>
      <c r="E35" s="94">
        <v>131.449309688857</v>
      </c>
      <c r="F35" s="94">
        <v>138.99265356584701</v>
      </c>
      <c r="G35" s="94">
        <v>146.68954559913101</v>
      </c>
      <c r="H35" s="94">
        <v>549.22978589435593</v>
      </c>
      <c r="I35" s="94">
        <v>137.45432116932</v>
      </c>
      <c r="J35" s="94">
        <v>148.50666385094101</v>
      </c>
      <c r="K35" s="94">
        <v>154.53343230969602</v>
      </c>
      <c r="L35" s="94">
        <v>156.06796817800301</v>
      </c>
      <c r="M35" s="94">
        <v>596.56238550795911</v>
      </c>
      <c r="N35" s="94">
        <v>154.05159961939199</v>
      </c>
      <c r="O35" s="94">
        <v>156.08113188422598</v>
      </c>
      <c r="P35" s="94">
        <v>157.54217486975401</v>
      </c>
      <c r="Q35" s="94">
        <v>155.82720994066699</v>
      </c>
      <c r="R35" s="94">
        <v>623.50211631403897</v>
      </c>
      <c r="S35" s="94">
        <v>154.661439136035</v>
      </c>
    </row>
    <row r="36" spans="1:30" s="13" customFormat="1">
      <c r="A36" s="169"/>
      <c r="B36" s="49" t="s">
        <v>41</v>
      </c>
      <c r="C36" s="185">
        <v>2.7490238338713224E-2</v>
      </c>
      <c r="D36" s="185">
        <v>5.3093892152202837E-3</v>
      </c>
      <c r="E36" s="185">
        <v>2.6113027872020966E-2</v>
      </c>
      <c r="F36" s="185">
        <v>6.1007847571425078E-2</v>
      </c>
      <c r="G36" s="185">
        <v>9.0851761297701117E-2</v>
      </c>
      <c r="H36" s="185">
        <v>4.6196179725948694E-2</v>
      </c>
      <c r="I36" s="185">
        <v>6.4683170683951907E-2</v>
      </c>
      <c r="J36" s="185">
        <v>0.15729107989679836</v>
      </c>
      <c r="K36" s="185">
        <v>0.13700150516426302</v>
      </c>
      <c r="L36" s="185">
        <v>8.6667869687983012E-2</v>
      </c>
      <c r="M36" s="185">
        <v>0.11102058556801886</v>
      </c>
      <c r="N36" s="185">
        <v>0.12074759315588933</v>
      </c>
      <c r="O36" s="185">
        <v>5.1004229957570195E-2</v>
      </c>
      <c r="P36" s="185">
        <v>1.9469848789925581E-2</v>
      </c>
      <c r="Q36" s="185">
        <v>-1.5426499117450409E-3</v>
      </c>
      <c r="R36" s="185">
        <v>4.5158279268883682E-2</v>
      </c>
      <c r="S36" s="185">
        <v>3.9586704594415656E-3</v>
      </c>
      <c r="T36" s="383"/>
      <c r="U36" s="383"/>
      <c r="V36" s="397"/>
      <c r="W36" s="397"/>
      <c r="X36" s="397"/>
      <c r="Y36" s="397"/>
      <c r="Z36" s="397"/>
      <c r="AA36" s="397"/>
      <c r="AB36" s="397"/>
      <c r="AC36" s="397"/>
      <c r="AD36" s="397"/>
    </row>
    <row r="37" spans="1:30">
      <c r="A37" s="168"/>
      <c r="B37" s="5" t="s">
        <v>54</v>
      </c>
      <c r="C37" s="94">
        <v>214.19724894934799</v>
      </c>
      <c r="D37" s="94">
        <v>52.479991642547198</v>
      </c>
      <c r="E37" s="94">
        <v>50.579921018813401</v>
      </c>
      <c r="F37" s="94">
        <v>54.629727043415201</v>
      </c>
      <c r="G37" s="94">
        <v>59.374895180897298</v>
      </c>
      <c r="H37" s="94">
        <v>217.064534885673</v>
      </c>
      <c r="I37" s="94">
        <v>49.600524467438404</v>
      </c>
      <c r="J37" s="94">
        <v>58.954997962374001</v>
      </c>
      <c r="K37" s="94">
        <v>60.696058523878101</v>
      </c>
      <c r="L37" s="94">
        <v>62.3767227395075</v>
      </c>
      <c r="M37" s="94">
        <v>231.62830369319798</v>
      </c>
      <c r="N37" s="94">
        <v>63.444722739507696</v>
      </c>
      <c r="O37" s="94">
        <v>63.979655490593494</v>
      </c>
      <c r="P37" s="94">
        <v>64.13627313024611</v>
      </c>
      <c r="Q37" s="94">
        <v>65.591679364689696</v>
      </c>
      <c r="R37" s="94">
        <v>257.15233072503702</v>
      </c>
      <c r="S37" s="94">
        <v>62.080996136034898</v>
      </c>
    </row>
    <row r="38" spans="1:30" s="13" customFormat="1">
      <c r="A38" s="169"/>
      <c r="B38" s="49" t="s">
        <v>41</v>
      </c>
      <c r="C38" s="185">
        <v>8.9913159823219013E-2</v>
      </c>
      <c r="D38" s="185">
        <v>-1.7999999999999999E-2</v>
      </c>
      <c r="E38" s="185">
        <v>8.9999999999999993E-3</v>
      </c>
      <c r="F38" s="185">
        <v>5.1999999999999998E-2</v>
      </c>
      <c r="G38" s="185">
        <v>1.0999999999999999E-2</v>
      </c>
      <c r="H38" s="185">
        <v>1.2999999999999999E-2</v>
      </c>
      <c r="I38" s="185">
        <v>-5.2979919144492515E-2</v>
      </c>
      <c r="J38" s="185">
        <v>0.17483695865677884</v>
      </c>
      <c r="K38" s="185">
        <v>0.11168053324727634</v>
      </c>
      <c r="L38" s="185">
        <v>6.3339471142514592E-2</v>
      </c>
      <c r="M38" s="185">
        <v>7.3359945815614669E-2</v>
      </c>
      <c r="N38" s="185">
        <v>0.20901266007506605</v>
      </c>
      <c r="O38" s="185">
        <v>5.4018096783748207E-2</v>
      </c>
      <c r="P38" s="185">
        <v>1.2541819710675679E-2</v>
      </c>
      <c r="Q38" s="185">
        <v>5.8042817097824486E-3</v>
      </c>
      <c r="R38" s="185">
        <v>6.3356097704626024E-2</v>
      </c>
      <c r="S38" s="185">
        <v>-2.1494720830793256E-2</v>
      </c>
      <c r="T38" s="383"/>
      <c r="U38" s="383"/>
      <c r="V38" s="397"/>
      <c r="W38" s="397"/>
      <c r="X38" s="397"/>
      <c r="Y38" s="397"/>
      <c r="Z38" s="397"/>
      <c r="AA38" s="397"/>
      <c r="AB38" s="397"/>
      <c r="AC38" s="397"/>
      <c r="AD38" s="397"/>
    </row>
    <row r="39" spans="1:30">
      <c r="A39" s="168"/>
      <c r="B39" s="5"/>
      <c r="C39" s="94"/>
      <c r="D39" s="94"/>
      <c r="E39" s="94"/>
      <c r="F39" s="94"/>
      <c r="G39" s="94"/>
      <c r="H39" s="94"/>
      <c r="I39" s="94"/>
      <c r="J39" s="94"/>
      <c r="K39" s="94"/>
      <c r="L39" s="94"/>
      <c r="M39" s="94"/>
      <c r="N39" s="94"/>
      <c r="O39" s="94"/>
      <c r="P39" s="94"/>
      <c r="Q39" s="94"/>
      <c r="R39" s="94"/>
      <c r="S39" s="94"/>
    </row>
    <row r="40" spans="1:30">
      <c r="A40" s="167" t="s">
        <v>176</v>
      </c>
      <c r="B40" s="5"/>
      <c r="C40" s="94"/>
      <c r="D40" s="94"/>
      <c r="E40" s="94"/>
      <c r="F40" s="94"/>
      <c r="G40" s="94"/>
      <c r="H40" s="94"/>
      <c r="I40" s="94"/>
      <c r="J40" s="94"/>
      <c r="K40" s="94"/>
      <c r="L40" s="94"/>
      <c r="M40" s="94"/>
      <c r="N40" s="94"/>
      <c r="O40" s="94"/>
      <c r="P40" s="94"/>
      <c r="Q40" s="94"/>
      <c r="R40" s="94"/>
      <c r="S40" s="94"/>
    </row>
    <row r="41" spans="1:30">
      <c r="A41" s="167"/>
      <c r="B41" s="5" t="s">
        <v>172</v>
      </c>
      <c r="C41" s="94">
        <v>7763.6980000000003</v>
      </c>
      <c r="D41" s="94">
        <v>7791.5370000000003</v>
      </c>
      <c r="E41" s="94">
        <v>8049.3429999999998</v>
      </c>
      <c r="F41" s="94">
        <v>8044.47</v>
      </c>
      <c r="G41" s="94">
        <v>8139.0550000000003</v>
      </c>
      <c r="H41" s="94">
        <v>8139.0550000000003</v>
      </c>
      <c r="I41" s="94">
        <v>8150.9359999999997</v>
      </c>
      <c r="J41" s="94">
        <v>8109.7150000000001</v>
      </c>
      <c r="K41" s="94">
        <v>8085.6689999999999</v>
      </c>
      <c r="L41" s="19">
        <v>8601.0689999999995</v>
      </c>
      <c r="M41" s="19">
        <v>8601.0689999999995</v>
      </c>
      <c r="N41" s="19">
        <v>8976.2929999999997</v>
      </c>
      <c r="O41" s="19">
        <v>9079.4459999999999</v>
      </c>
      <c r="P41" s="19">
        <v>8914.52</v>
      </c>
      <c r="Q41" s="19">
        <v>9420.6749999999993</v>
      </c>
      <c r="R41" s="19">
        <v>9420.6749999999993</v>
      </c>
      <c r="S41" s="19">
        <v>9134.6810000000005</v>
      </c>
    </row>
    <row r="42" spans="1:30">
      <c r="A42" s="167"/>
      <c r="B42" s="5" t="s">
        <v>148</v>
      </c>
      <c r="C42" s="94">
        <v>1641.329</v>
      </c>
      <c r="D42" s="94">
        <v>1624.433</v>
      </c>
      <c r="E42" s="94">
        <v>1622.732</v>
      </c>
      <c r="F42" s="94">
        <v>1639.8420000000001</v>
      </c>
      <c r="G42" s="94">
        <v>1633.3679999999999</v>
      </c>
      <c r="H42" s="94">
        <v>1633.3679999999999</v>
      </c>
      <c r="I42" s="94">
        <v>1637.587</v>
      </c>
      <c r="J42" s="94">
        <v>1646.451</v>
      </c>
      <c r="K42" s="94">
        <v>1660.6279999999999</v>
      </c>
      <c r="L42" s="94">
        <v>1674.2159999999999</v>
      </c>
      <c r="M42" s="94">
        <v>1674.2159999999999</v>
      </c>
      <c r="N42" s="94">
        <v>1677.009</v>
      </c>
      <c r="O42" s="94">
        <v>1686.431</v>
      </c>
      <c r="P42" s="94">
        <v>1711.1020000000001</v>
      </c>
      <c r="Q42" s="94">
        <v>1709.9659999999999</v>
      </c>
      <c r="R42" s="94">
        <v>1709.9659999999999</v>
      </c>
      <c r="S42" s="94">
        <v>1720.8209999999999</v>
      </c>
    </row>
    <row r="43" spans="1:30">
      <c r="A43" s="168"/>
      <c r="B43" s="5" t="s">
        <v>123</v>
      </c>
      <c r="C43" s="94">
        <v>1716.5011438879999</v>
      </c>
      <c r="D43" s="94">
        <v>429.72412489237797</v>
      </c>
      <c r="E43" s="94">
        <v>430.16894213947199</v>
      </c>
      <c r="F43" s="94">
        <v>432.16353036921197</v>
      </c>
      <c r="G43" s="94">
        <v>446.87414859282597</v>
      </c>
      <c r="H43" s="94">
        <v>1738.93074599389</v>
      </c>
      <c r="I43" s="94">
        <v>417.02248976979303</v>
      </c>
      <c r="J43" s="94">
        <v>432.34829419221603</v>
      </c>
      <c r="K43" s="94">
        <v>418.29388451428395</v>
      </c>
      <c r="L43" s="94">
        <v>393.80021535735801</v>
      </c>
      <c r="M43" s="94">
        <v>1661.46488383365</v>
      </c>
      <c r="N43" s="94">
        <v>391.05643132655297</v>
      </c>
      <c r="O43" s="94">
        <v>377.60503862193502</v>
      </c>
      <c r="P43" s="94">
        <v>374.88635081714602</v>
      </c>
      <c r="Q43" s="94">
        <v>388.31297097724502</v>
      </c>
      <c r="R43" s="94">
        <v>1531.8607917428799</v>
      </c>
      <c r="S43" s="94">
        <v>356.379536297448</v>
      </c>
    </row>
    <row r="44" spans="1:30">
      <c r="A44" s="168"/>
      <c r="B44" s="5" t="s">
        <v>174</v>
      </c>
      <c r="C44" s="94">
        <v>1580.4937882008301</v>
      </c>
      <c r="D44" s="94">
        <v>404.55433255546399</v>
      </c>
      <c r="E44" s="94">
        <v>395.86857498352202</v>
      </c>
      <c r="F44" s="94">
        <v>402.53730765702596</v>
      </c>
      <c r="G44" s="94">
        <v>411.49033576555496</v>
      </c>
      <c r="H44" s="94">
        <v>1614.4505509615701</v>
      </c>
      <c r="I44" s="94">
        <v>393.81857652300101</v>
      </c>
      <c r="J44" s="94">
        <v>405.28201163837304</v>
      </c>
      <c r="K44" s="94">
        <v>391.65400052229796</v>
      </c>
      <c r="L44" s="94">
        <v>362.01312193051103</v>
      </c>
      <c r="M44" s="94">
        <v>1552.76771061418</v>
      </c>
      <c r="N44" s="94">
        <v>367.74566241776699</v>
      </c>
      <c r="O44" s="94">
        <v>355.363049147646</v>
      </c>
      <c r="P44" s="94">
        <v>350.75541769203397</v>
      </c>
      <c r="Q44" s="94">
        <v>357.73079592154102</v>
      </c>
      <c r="R44" s="94">
        <v>1431.59492517899</v>
      </c>
      <c r="S44" s="94">
        <v>331.838679433957</v>
      </c>
    </row>
    <row r="45" spans="1:30" s="13" customFormat="1">
      <c r="A45" s="169"/>
      <c r="B45" s="49" t="s">
        <v>41</v>
      </c>
      <c r="C45" s="185">
        <v>-5.4067614732069558E-3</v>
      </c>
      <c r="D45" s="185">
        <v>-3.039460634958413E-3</v>
      </c>
      <c r="E45" s="185">
        <v>-2.4613699233902997E-2</v>
      </c>
      <c r="F45" s="185">
        <v>3.1033487104981106E-3</v>
      </c>
      <c r="G45" s="185">
        <v>-1.6338269639697423E-3</v>
      </c>
      <c r="H45" s="185">
        <v>-6.5130765095998688E-3</v>
      </c>
      <c r="I45" s="185">
        <v>6.3332567294509534E-3</v>
      </c>
      <c r="J45" s="185">
        <v>5.9671976780694136E-2</v>
      </c>
      <c r="K45" s="185">
        <v>4.3836605985545951E-2</v>
      </c>
      <c r="L45" s="185">
        <v>3.0047967024600331E-2</v>
      </c>
      <c r="M45" s="185">
        <v>3.4756763749461461E-2</v>
      </c>
      <c r="N45" s="185">
        <v>2.8169352793052542E-2</v>
      </c>
      <c r="O45" s="185">
        <v>5.5827633791826819E-3</v>
      </c>
      <c r="P45" s="185">
        <v>1.6994263751468411E-2</v>
      </c>
      <c r="Q45" s="185">
        <v>6.3082768051031121E-2</v>
      </c>
      <c r="R45" s="185">
        <v>2.8449333422138623E-2</v>
      </c>
      <c r="S45" s="185">
        <v>1.1850826375095172E-2</v>
      </c>
      <c r="T45" s="383"/>
      <c r="U45" s="383"/>
      <c r="V45" s="397"/>
      <c r="W45" s="397"/>
      <c r="X45" s="397"/>
      <c r="Y45" s="397"/>
      <c r="Z45" s="397"/>
      <c r="AA45" s="397"/>
      <c r="AB45" s="397"/>
      <c r="AC45" s="397"/>
      <c r="AD45" s="397"/>
    </row>
    <row r="46" spans="1:30">
      <c r="A46" s="168"/>
      <c r="B46" s="5" t="s">
        <v>54</v>
      </c>
      <c r="C46" s="94">
        <v>461.33241228166702</v>
      </c>
      <c r="D46" s="94">
        <v>129.863473912845</v>
      </c>
      <c r="E46" s="94">
        <v>114.37125787270899</v>
      </c>
      <c r="F46" s="94">
        <v>108.21429018181399</v>
      </c>
      <c r="G46" s="94">
        <v>117.01378033144501</v>
      </c>
      <c r="H46" s="94">
        <v>469.46280229881302</v>
      </c>
      <c r="I46" s="94">
        <v>121.60919281002001</v>
      </c>
      <c r="J46" s="94">
        <v>126.67743634284</v>
      </c>
      <c r="K46" s="94">
        <v>127.17090630791999</v>
      </c>
      <c r="L46" s="94">
        <v>118.36827338127701</v>
      </c>
      <c r="M46" s="94">
        <v>493.82580884205703</v>
      </c>
      <c r="N46" s="94">
        <v>136.209861309936</v>
      </c>
      <c r="O46" s="94">
        <v>121.449160128573</v>
      </c>
      <c r="P46" s="94">
        <v>122.407556801049</v>
      </c>
      <c r="Q46" s="94">
        <v>129.695893478915</v>
      </c>
      <c r="R46" s="94">
        <v>509.762471718472</v>
      </c>
      <c r="S46" s="94">
        <v>118.720486138195</v>
      </c>
    </row>
    <row r="47" spans="1:30" s="13" customFormat="1">
      <c r="A47" s="169"/>
      <c r="B47" s="49" t="s">
        <v>41</v>
      </c>
      <c r="C47" s="185">
        <v>-5.1707115341314669E-2</v>
      </c>
      <c r="D47" s="185">
        <v>6.0000000000000001E-3</v>
      </c>
      <c r="E47" s="185">
        <v>-7.6999999999999999E-2</v>
      </c>
      <c r="F47" s="185">
        <v>-0.113</v>
      </c>
      <c r="G47" s="185">
        <v>0.161</v>
      </c>
      <c r="H47" s="185">
        <v>-1.2999999999999999E-2</v>
      </c>
      <c r="I47" s="185">
        <v>-8.5000000000000006E-2</v>
      </c>
      <c r="J47" s="185">
        <v>6.8520114623451533E-2</v>
      </c>
      <c r="K47" s="185">
        <v>0.13749087408714944</v>
      </c>
      <c r="L47" s="185">
        <v>7.3287251317422086E-2</v>
      </c>
      <c r="M47" s="185">
        <v>4.438155451600112E-2</v>
      </c>
      <c r="N47" s="185">
        <v>0.10295132330955034</v>
      </c>
      <c r="O47" s="185">
        <v>-1.9233099359418634E-2</v>
      </c>
      <c r="P47" s="185">
        <v>-2.2462730291814864E-2</v>
      </c>
      <c r="Q47" s="185">
        <v>6.219693193199595E-2</v>
      </c>
      <c r="R47" s="185">
        <v>3.0046066443194099E-2</v>
      </c>
      <c r="S47" s="185">
        <v>-2.2905537525376937E-2</v>
      </c>
      <c r="T47" s="383"/>
      <c r="U47" s="383"/>
      <c r="V47" s="397"/>
      <c r="W47" s="397"/>
      <c r="X47" s="397"/>
      <c r="Y47" s="397"/>
      <c r="Z47" s="397"/>
      <c r="AA47" s="397"/>
      <c r="AB47" s="397"/>
      <c r="AC47" s="397"/>
      <c r="AD47" s="397"/>
    </row>
    <row r="48" spans="1:30">
      <c r="A48" s="168"/>
      <c r="B48" s="5"/>
      <c r="C48" s="94"/>
      <c r="D48" s="130"/>
      <c r="E48" s="130"/>
      <c r="F48" s="130"/>
      <c r="G48" s="130"/>
      <c r="H48" s="94"/>
      <c r="I48" s="94"/>
      <c r="J48" s="94"/>
      <c r="K48" s="94"/>
      <c r="L48" s="130"/>
      <c r="M48" s="94"/>
      <c r="N48" s="94"/>
      <c r="O48" s="94"/>
      <c r="P48" s="94"/>
      <c r="Q48" s="94"/>
      <c r="R48" s="94"/>
      <c r="S48" s="94"/>
    </row>
    <row r="49" spans="1:30">
      <c r="A49" s="167" t="s">
        <v>177</v>
      </c>
      <c r="B49" s="5"/>
      <c r="C49" s="94"/>
      <c r="D49" s="94"/>
      <c r="E49" s="94"/>
      <c r="F49" s="94"/>
      <c r="G49" s="94"/>
      <c r="H49" s="94"/>
      <c r="I49" s="94"/>
      <c r="J49" s="94"/>
      <c r="K49" s="94"/>
      <c r="L49" s="94"/>
      <c r="M49" s="94"/>
      <c r="N49" s="94"/>
      <c r="O49" s="94"/>
      <c r="P49" s="94"/>
      <c r="Q49" s="94"/>
      <c r="R49" s="94"/>
      <c r="S49" s="94"/>
    </row>
    <row r="50" spans="1:30">
      <c r="A50" s="167"/>
      <c r="B50" s="5" t="s">
        <v>172</v>
      </c>
      <c r="C50" s="94">
        <v>3635.4389999999999</v>
      </c>
      <c r="D50" s="94">
        <v>3568.8409999999999</v>
      </c>
      <c r="E50" s="94">
        <v>3502.82</v>
      </c>
      <c r="F50" s="94">
        <v>3450.6550000000002</v>
      </c>
      <c r="G50" s="94">
        <v>3465.2539999999999</v>
      </c>
      <c r="H50" s="94">
        <v>3465.2539999999999</v>
      </c>
      <c r="I50" s="94">
        <v>3395.11</v>
      </c>
      <c r="J50" s="94">
        <v>3324.6149999999998</v>
      </c>
      <c r="K50" s="94">
        <v>3269.1030000000001</v>
      </c>
      <c r="L50" s="19">
        <v>3277.7460000000001</v>
      </c>
      <c r="M50" s="19">
        <v>3277.7460000000001</v>
      </c>
      <c r="N50" s="19">
        <v>3217.51</v>
      </c>
      <c r="O50" s="19">
        <v>3226.6309999999999</v>
      </c>
      <c r="P50" s="19">
        <v>3342.5619999999999</v>
      </c>
      <c r="Q50" s="19">
        <v>3496.0859999999998</v>
      </c>
      <c r="R50" s="19">
        <v>3496.0859999999998</v>
      </c>
      <c r="S50" s="19">
        <v>3478.1350000000002</v>
      </c>
    </row>
    <row r="51" spans="1:30">
      <c r="A51" s="167"/>
      <c r="B51" s="5" t="s">
        <v>148</v>
      </c>
      <c r="C51" s="94">
        <v>299.28399999999999</v>
      </c>
      <c r="D51" s="94">
        <v>319.721</v>
      </c>
      <c r="E51" s="94">
        <v>330.61900000000003</v>
      </c>
      <c r="F51" s="94">
        <v>354.459</v>
      </c>
      <c r="G51" s="94">
        <v>368.21699999999998</v>
      </c>
      <c r="H51" s="94">
        <v>368.21699999999998</v>
      </c>
      <c r="I51" s="94">
        <v>387.43400000000003</v>
      </c>
      <c r="J51" s="94">
        <v>397.33100000000002</v>
      </c>
      <c r="K51" s="94">
        <v>409.48700000000002</v>
      </c>
      <c r="L51" s="94">
        <v>406.25099999999998</v>
      </c>
      <c r="M51" s="94">
        <v>406.25099999999998</v>
      </c>
      <c r="N51" s="94">
        <v>418.52100000000002</v>
      </c>
      <c r="O51" s="94">
        <v>425.70299999999997</v>
      </c>
      <c r="P51" s="94">
        <v>436.245</v>
      </c>
      <c r="Q51" s="94">
        <v>436.57299999999998</v>
      </c>
      <c r="R51" s="94">
        <v>436.57299999999998</v>
      </c>
      <c r="S51" s="94">
        <v>443.221</v>
      </c>
    </row>
    <row r="52" spans="1:30">
      <c r="A52" s="168"/>
      <c r="B52" s="5" t="s">
        <v>123</v>
      </c>
      <c r="C52" s="94">
        <v>623.00448062444696</v>
      </c>
      <c r="D52" s="94">
        <v>159.18188613915802</v>
      </c>
      <c r="E52" s="94">
        <v>164.76297761710401</v>
      </c>
      <c r="F52" s="94">
        <v>167.802359541882</v>
      </c>
      <c r="G52" s="94">
        <v>170.65649409892799</v>
      </c>
      <c r="H52" s="94">
        <v>662.40371739707302</v>
      </c>
      <c r="I52" s="94">
        <v>173.247807492807</v>
      </c>
      <c r="J52" s="94">
        <v>171.89455550320301</v>
      </c>
      <c r="K52" s="94">
        <v>170.50716155318199</v>
      </c>
      <c r="L52" s="94">
        <v>163.41720756666902</v>
      </c>
      <c r="M52" s="94">
        <v>679.06673211586099</v>
      </c>
      <c r="N52" s="94">
        <v>154.26109131073</v>
      </c>
      <c r="O52" s="94">
        <v>150.80313782329</v>
      </c>
      <c r="P52" s="94">
        <v>154.940794234328</v>
      </c>
      <c r="Q52" s="94">
        <v>149.66291001215302</v>
      </c>
      <c r="R52" s="94">
        <v>609.66793338050104</v>
      </c>
      <c r="S52" s="94">
        <v>142.43607930452399</v>
      </c>
    </row>
    <row r="53" spans="1:30">
      <c r="A53" s="168"/>
      <c r="B53" s="5" t="s">
        <v>174</v>
      </c>
      <c r="C53" s="94">
        <v>582.75375278548393</v>
      </c>
      <c r="D53" s="94">
        <v>148.87228930163701</v>
      </c>
      <c r="E53" s="94">
        <v>153.37225018567801</v>
      </c>
      <c r="F53" s="94">
        <v>158.33173866927802</v>
      </c>
      <c r="G53" s="94">
        <v>161.512762949483</v>
      </c>
      <c r="H53" s="94">
        <v>622.08904110607602</v>
      </c>
      <c r="I53" s="94">
        <v>159.85555880341198</v>
      </c>
      <c r="J53" s="94">
        <v>159.00686782774699</v>
      </c>
      <c r="K53" s="94">
        <v>159.04011971284299</v>
      </c>
      <c r="L53" s="94">
        <v>153.80210835985699</v>
      </c>
      <c r="M53" s="94">
        <v>631.70465470385898</v>
      </c>
      <c r="N53" s="94">
        <v>146.07409035599198</v>
      </c>
      <c r="O53" s="94">
        <v>142.06460401121299</v>
      </c>
      <c r="P53" s="94">
        <v>146.081154754382</v>
      </c>
      <c r="Q53" s="94">
        <v>140.37216775270198</v>
      </c>
      <c r="R53" s="94">
        <v>574.59201687428992</v>
      </c>
      <c r="S53" s="94">
        <v>134.01204728979502</v>
      </c>
    </row>
    <row r="54" spans="1:30" s="13" customFormat="1">
      <c r="A54" s="169"/>
      <c r="B54" s="49" t="s">
        <v>41</v>
      </c>
      <c r="C54" s="185">
        <v>4.6250621289128269E-2</v>
      </c>
      <c r="D54" s="185">
        <v>2.8899075097512217E-2</v>
      </c>
      <c r="E54" s="185">
        <v>4.518966367920374E-2</v>
      </c>
      <c r="F54" s="185">
        <v>6.5377608542630972E-2</v>
      </c>
      <c r="G54" s="185">
        <v>8.8713332569134051E-2</v>
      </c>
      <c r="H54" s="185">
        <v>5.7267177942356362E-2</v>
      </c>
      <c r="I54" s="185">
        <v>7.7998391391861155E-2</v>
      </c>
      <c r="J54" s="185">
        <v>6.2029729445551185E-2</v>
      </c>
      <c r="K54" s="185">
        <v>5.4480526793167838E-2</v>
      </c>
      <c r="L54" s="185">
        <v>2.5902796692001573E-2</v>
      </c>
      <c r="M54" s="185">
        <v>5.4536006932852654E-2</v>
      </c>
      <c r="N54" s="185">
        <v>-6.0953116656418229E-3</v>
      </c>
      <c r="O54" s="185">
        <v>-9.2865144040678079E-3</v>
      </c>
      <c r="P54" s="185">
        <v>-1.8688942842737633E-2</v>
      </c>
      <c r="Q54" s="185">
        <v>-1.2492281283347744E-2</v>
      </c>
      <c r="R54" s="185">
        <v>-1.1698176143564998E-2</v>
      </c>
      <c r="S54" s="185">
        <v>-1.5202526924512034E-2</v>
      </c>
      <c r="T54" s="383"/>
      <c r="U54" s="383"/>
      <c r="V54" s="397"/>
      <c r="W54" s="397"/>
      <c r="X54" s="397"/>
      <c r="Y54" s="397"/>
      <c r="Z54" s="397"/>
      <c r="AA54" s="397"/>
      <c r="AB54" s="397"/>
      <c r="AC54" s="397"/>
      <c r="AD54" s="397"/>
    </row>
    <row r="55" spans="1:30">
      <c r="A55" s="168"/>
      <c r="B55" s="5" t="s">
        <v>54</v>
      </c>
      <c r="C55" s="94">
        <v>288.77600469190401</v>
      </c>
      <c r="D55" s="94">
        <v>81.679820365411203</v>
      </c>
      <c r="E55" s="94">
        <v>76.556400080509391</v>
      </c>
      <c r="F55" s="94">
        <v>79.386872800784701</v>
      </c>
      <c r="G55" s="94">
        <v>80.522699827956998</v>
      </c>
      <c r="H55" s="94">
        <v>318.14579307466198</v>
      </c>
      <c r="I55" s="94">
        <v>87.329224970559196</v>
      </c>
      <c r="J55" s="94">
        <v>83.208691190800494</v>
      </c>
      <c r="K55" s="94">
        <v>84.183984489138297</v>
      </c>
      <c r="L55" s="94">
        <v>76.966804856620698</v>
      </c>
      <c r="M55" s="94">
        <v>331.68870550711904</v>
      </c>
      <c r="N55" s="94">
        <v>76.164524635960206</v>
      </c>
      <c r="O55" s="94">
        <v>69.116578406515998</v>
      </c>
      <c r="P55" s="94">
        <v>76.275198379964905</v>
      </c>
      <c r="Q55" s="94">
        <v>72.010041229320294</v>
      </c>
      <c r="R55" s="94">
        <v>293.56634265176103</v>
      </c>
      <c r="S55" s="94">
        <v>63.8905910318487</v>
      </c>
    </row>
    <row r="56" spans="1:30" s="13" customFormat="1">
      <c r="A56" s="169"/>
      <c r="B56" s="49" t="s">
        <v>41</v>
      </c>
      <c r="C56" s="185">
        <v>3.6014086886851038E-2</v>
      </c>
      <c r="D56" s="185">
        <v>0.14199999999999999</v>
      </c>
      <c r="E56" s="185">
        <v>6.0000000000000001E-3</v>
      </c>
      <c r="F56" s="185">
        <v>4.7E-2</v>
      </c>
      <c r="G56" s="185">
        <v>0.183</v>
      </c>
      <c r="H56" s="185">
        <v>9.0999999999999998E-2</v>
      </c>
      <c r="I56" s="185">
        <v>3.9965255941926348E-2</v>
      </c>
      <c r="J56" s="185">
        <v>8.1269886514025558E-2</v>
      </c>
      <c r="K56" s="185">
        <v>7.6945507310642425E-2</v>
      </c>
      <c r="L56" s="185">
        <v>1.0094888758773957E-2</v>
      </c>
      <c r="M56" s="185">
        <v>5.1462436096743058E-2</v>
      </c>
      <c r="N56" s="185">
        <v>-7.5172537890544178E-2</v>
      </c>
      <c r="O56" s="185">
        <v>-8.4632267071034092E-2</v>
      </c>
      <c r="P56" s="185">
        <v>-4.7040480422195628E-2</v>
      </c>
      <c r="Q56" s="185">
        <v>-1.5250073798620499E-2</v>
      </c>
      <c r="R56" s="185">
        <v>-5.5862575299668121E-2</v>
      </c>
      <c r="S56" s="185">
        <v>-9.9683760315870118E-2</v>
      </c>
      <c r="T56" s="383"/>
      <c r="U56" s="383"/>
      <c r="V56" s="397"/>
      <c r="W56" s="397"/>
      <c r="X56" s="397"/>
      <c r="Y56" s="397"/>
      <c r="Z56" s="397"/>
      <c r="AA56" s="397"/>
      <c r="AB56" s="397"/>
      <c r="AC56" s="397"/>
      <c r="AD56" s="397"/>
    </row>
    <row r="57" spans="1:30">
      <c r="A57" s="168"/>
      <c r="B57" s="3"/>
      <c r="C57" s="79"/>
      <c r="D57" s="79"/>
      <c r="E57" s="79"/>
      <c r="F57" s="79"/>
      <c r="G57" s="79"/>
      <c r="H57" s="79"/>
      <c r="I57" s="79"/>
      <c r="J57" s="79"/>
      <c r="K57" s="79"/>
      <c r="L57" s="79"/>
      <c r="M57" s="79"/>
      <c r="N57" s="79"/>
      <c r="O57" s="79"/>
      <c r="P57" s="79"/>
      <c r="Q57" s="79"/>
      <c r="R57" s="79"/>
      <c r="S57" s="79"/>
    </row>
    <row r="58" spans="1:30">
      <c r="A58" s="167" t="s">
        <v>83</v>
      </c>
      <c r="B58" s="3"/>
      <c r="G58" s="162"/>
      <c r="H58" s="162"/>
      <c r="I58" s="162"/>
      <c r="J58" s="162"/>
      <c r="K58" s="162"/>
      <c r="L58" s="162"/>
      <c r="M58" s="162"/>
      <c r="N58" s="162"/>
      <c r="O58" s="162"/>
      <c r="P58" s="162"/>
      <c r="Q58" s="162"/>
      <c r="R58" s="162"/>
      <c r="S58" s="162"/>
    </row>
    <row r="59" spans="1:30">
      <c r="A59" s="168"/>
      <c r="B59" s="5" t="s">
        <v>172</v>
      </c>
      <c r="C59" s="94"/>
      <c r="D59" s="94"/>
      <c r="E59" s="94"/>
      <c r="F59" s="94"/>
      <c r="G59" s="94"/>
      <c r="H59" s="94"/>
      <c r="I59" s="94"/>
      <c r="J59" s="94"/>
      <c r="K59" s="94"/>
      <c r="L59" s="94"/>
      <c r="M59" s="94"/>
      <c r="N59" s="94"/>
      <c r="O59" s="94"/>
      <c r="P59" s="94">
        <v>1744.0619999999999</v>
      </c>
      <c r="Q59" s="94">
        <v>1765.98</v>
      </c>
      <c r="R59" s="94">
        <v>1765.98</v>
      </c>
      <c r="S59" s="94">
        <v>1775.8309999999999</v>
      </c>
    </row>
    <row r="60" spans="1:30">
      <c r="A60" s="168"/>
      <c r="B60" s="5" t="s">
        <v>148</v>
      </c>
      <c r="C60" s="94"/>
      <c r="D60" s="94"/>
      <c r="E60" s="94"/>
      <c r="F60" s="94"/>
      <c r="G60" s="94"/>
      <c r="H60" s="94"/>
      <c r="I60" s="94"/>
      <c r="J60" s="94"/>
      <c r="K60" s="94"/>
      <c r="L60" s="94">
        <v>460.702</v>
      </c>
      <c r="M60" s="94">
        <v>460.702</v>
      </c>
      <c r="N60" s="94">
        <v>458.911</v>
      </c>
      <c r="O60" s="94">
        <v>452.03</v>
      </c>
      <c r="P60" s="94">
        <v>442.274</v>
      </c>
      <c r="Q60" s="94">
        <v>437.32400000000001</v>
      </c>
      <c r="R60" s="94">
        <v>437.32400000000001</v>
      </c>
      <c r="S60" s="94">
        <v>439.80200000000002</v>
      </c>
    </row>
    <row r="61" spans="1:30">
      <c r="A61" s="168"/>
      <c r="B61" s="5" t="s">
        <v>123</v>
      </c>
      <c r="C61" s="94"/>
      <c r="D61" s="94"/>
      <c r="E61" s="94"/>
      <c r="F61" s="94"/>
      <c r="G61" s="94"/>
      <c r="H61" s="94"/>
      <c r="I61" s="94"/>
      <c r="J61" s="94"/>
      <c r="K61" s="94"/>
      <c r="L61" s="94">
        <v>17.155972870000003</v>
      </c>
      <c r="M61" s="94">
        <v>17.155972870000003</v>
      </c>
      <c r="N61" s="94">
        <v>99.503325509999996</v>
      </c>
      <c r="O61" s="94">
        <v>99.240639890000011</v>
      </c>
      <c r="P61" s="94">
        <v>116.26061231990001</v>
      </c>
      <c r="Q61" s="94">
        <v>159.73459419</v>
      </c>
      <c r="R61" s="94">
        <v>474.73917190989999</v>
      </c>
      <c r="S61" s="94">
        <v>151.81008631019998</v>
      </c>
    </row>
    <row r="62" spans="1:30">
      <c r="A62" s="168"/>
      <c r="B62" s="5" t="s">
        <v>174</v>
      </c>
      <c r="C62" s="94"/>
      <c r="D62" s="94"/>
      <c r="E62" s="94"/>
      <c r="F62" s="94"/>
      <c r="G62" s="94"/>
      <c r="H62" s="94"/>
      <c r="I62" s="94"/>
      <c r="J62" s="94"/>
      <c r="K62" s="94"/>
      <c r="L62" s="94">
        <v>17.155972870000003</v>
      </c>
      <c r="M62" s="94">
        <v>17.155972870000003</v>
      </c>
      <c r="N62" s="94">
        <v>99.503325509999996</v>
      </c>
      <c r="O62" s="94">
        <v>99.240639890000011</v>
      </c>
      <c r="P62" s="94">
        <v>114.8859074999</v>
      </c>
      <c r="Q62" s="94">
        <v>154.21708115000001</v>
      </c>
      <c r="R62" s="94">
        <v>467.84695404989998</v>
      </c>
      <c r="S62" s="94">
        <v>147.6783662002</v>
      </c>
    </row>
    <row r="63" spans="1:30" s="13" customFormat="1">
      <c r="A63" s="169"/>
      <c r="B63" s="49" t="s">
        <v>41</v>
      </c>
      <c r="C63" s="94"/>
      <c r="D63" s="94"/>
      <c r="E63" s="94"/>
      <c r="F63" s="94"/>
      <c r="G63" s="94"/>
      <c r="H63" s="94"/>
      <c r="I63" s="94"/>
      <c r="J63" s="94"/>
      <c r="K63" s="94"/>
      <c r="L63" s="94"/>
      <c r="M63" s="94"/>
      <c r="N63" s="185">
        <v>4.3014045745466307E-2</v>
      </c>
      <c r="O63" s="185">
        <v>-6.6780232210879639E-3</v>
      </c>
      <c r="P63" s="185">
        <v>-2.9219170659234055E-2</v>
      </c>
      <c r="Q63" s="185">
        <v>1.2666320653664869E-2</v>
      </c>
      <c r="R63" s="185">
        <v>4.4552029430582826E-3</v>
      </c>
      <c r="S63" s="185">
        <v>-5.1875612955830486E-2</v>
      </c>
      <c r="T63" s="383"/>
      <c r="U63" s="383"/>
      <c r="V63" s="397"/>
      <c r="W63" s="397"/>
      <c r="X63" s="397"/>
      <c r="Y63" s="397"/>
      <c r="Z63" s="397"/>
      <c r="AA63" s="397"/>
      <c r="AB63" s="397"/>
      <c r="AC63" s="397"/>
      <c r="AD63" s="397"/>
    </row>
    <row r="64" spans="1:30">
      <c r="A64" s="168"/>
      <c r="B64" s="5" t="s">
        <v>54</v>
      </c>
      <c r="C64" s="94"/>
      <c r="D64" s="94"/>
      <c r="E64" s="94"/>
      <c r="F64" s="94"/>
      <c r="G64" s="94"/>
      <c r="H64" s="94"/>
      <c r="I64" s="94"/>
      <c r="J64" s="94"/>
      <c r="K64" s="94"/>
      <c r="L64" s="94">
        <v>4.1770142299999895</v>
      </c>
      <c r="M64" s="94">
        <v>4.1770142299999895</v>
      </c>
      <c r="N64" s="94">
        <v>44.386352279999997</v>
      </c>
      <c r="O64" s="94">
        <v>46.785285800000096</v>
      </c>
      <c r="P64" s="94">
        <v>58.658027799499806</v>
      </c>
      <c r="Q64" s="94">
        <v>72.684234620000396</v>
      </c>
      <c r="R64" s="94">
        <v>222.51390049950001</v>
      </c>
      <c r="S64" s="94">
        <v>69.217702460195</v>
      </c>
    </row>
    <row r="65" spans="1:30" s="13" customFormat="1">
      <c r="A65" s="169"/>
      <c r="B65" s="49" t="s">
        <v>41</v>
      </c>
      <c r="C65" s="94"/>
      <c r="D65" s="94"/>
      <c r="E65" s="94"/>
      <c r="F65" s="94"/>
      <c r="G65" s="94"/>
      <c r="H65" s="94"/>
      <c r="I65" s="94"/>
      <c r="J65" s="94"/>
      <c r="K65" s="94"/>
      <c r="L65" s="94"/>
      <c r="M65" s="94"/>
      <c r="N65" s="185">
        <v>8.3231427899400842E-2</v>
      </c>
      <c r="O65" s="185">
        <v>3.9646221723555822E-2</v>
      </c>
      <c r="P65" s="185">
        <v>4.9981164069103599E-2</v>
      </c>
      <c r="Q65" s="185">
        <v>0.19029548402377269</v>
      </c>
      <c r="R65" s="185">
        <v>9.0793540912980752E-2</v>
      </c>
      <c r="S65" s="185">
        <v>9.7125966342462271E-3</v>
      </c>
      <c r="T65" s="383"/>
      <c r="U65" s="383"/>
      <c r="V65" s="397"/>
      <c r="W65" s="397"/>
      <c r="X65" s="397"/>
      <c r="Y65" s="397"/>
      <c r="Z65" s="397"/>
      <c r="AA65" s="397"/>
      <c r="AB65" s="397"/>
      <c r="AC65" s="397"/>
      <c r="AD65" s="397"/>
    </row>
    <row r="66" spans="1:30">
      <c r="A66" s="168"/>
      <c r="B66" s="5"/>
      <c r="C66" s="94"/>
      <c r="D66" s="94"/>
      <c r="E66" s="94"/>
      <c r="F66" s="94"/>
      <c r="G66" s="94"/>
      <c r="H66" s="94"/>
      <c r="I66" s="94"/>
      <c r="J66" s="94"/>
      <c r="K66" s="94"/>
      <c r="L66" s="94"/>
      <c r="M66" s="94"/>
      <c r="N66" s="94"/>
      <c r="O66" s="94"/>
      <c r="P66" s="94"/>
    </row>
    <row r="67" spans="1:30">
      <c r="A67" s="24" t="s">
        <v>482</v>
      </c>
    </row>
    <row r="68" spans="1:30">
      <c r="B68" s="6" t="s">
        <v>172</v>
      </c>
      <c r="N68" s="94"/>
      <c r="O68" s="94">
        <v>3297.0230000000001</v>
      </c>
      <c r="P68" s="94">
        <v>3297.105</v>
      </c>
      <c r="Q68" s="94">
        <v>3427.1170000000002</v>
      </c>
      <c r="R68" s="94">
        <v>3427.1170000000002</v>
      </c>
      <c r="S68" s="94">
        <v>3455.8739999999998</v>
      </c>
    </row>
    <row r="69" spans="1:30">
      <c r="A69" s="168"/>
      <c r="B69" s="3" t="s">
        <v>123</v>
      </c>
      <c r="O69" s="94">
        <v>41.312922672150663</v>
      </c>
      <c r="P69" s="94">
        <v>95.801644005749495</v>
      </c>
      <c r="Q69" s="94">
        <v>97.006529273116087</v>
      </c>
      <c r="R69" s="94">
        <v>311.75210953928001</v>
      </c>
      <c r="S69" s="94">
        <v>95.601301145707708</v>
      </c>
    </row>
    <row r="70" spans="1:30">
      <c r="A70" s="168"/>
      <c r="B70" s="3" t="s">
        <v>483</v>
      </c>
      <c r="O70" s="94">
        <v>39.544421762181337</v>
      </c>
      <c r="P70" s="94">
        <v>92.240777486547984</v>
      </c>
      <c r="Q70" s="94">
        <v>95.519872066125004</v>
      </c>
      <c r="R70" s="94">
        <v>302.26653639279596</v>
      </c>
      <c r="S70" s="94">
        <v>92.234021494918409</v>
      </c>
    </row>
    <row r="71" spans="1:30" ht="15">
      <c r="B71" s="472" t="s">
        <v>54</v>
      </c>
      <c r="C71" s="190"/>
      <c r="D71" s="190"/>
      <c r="E71" s="190"/>
      <c r="F71" s="190"/>
      <c r="G71" s="190"/>
      <c r="H71" s="216"/>
      <c r="I71" s="190"/>
      <c r="O71" s="94">
        <v>13.331596922525192</v>
      </c>
      <c r="P71" s="94">
        <v>39.2968605574195</v>
      </c>
      <c r="Q71" s="94">
        <v>41.600138579554894</v>
      </c>
      <c r="R71" s="94">
        <v>123.0698473784154</v>
      </c>
      <c r="S71" s="94">
        <v>29.431497731102503</v>
      </c>
    </row>
    <row r="72" spans="1:30" ht="15">
      <c r="B72" s="265"/>
      <c r="C72" s="214"/>
      <c r="D72" s="214"/>
      <c r="E72" s="188"/>
      <c r="F72" s="262"/>
      <c r="G72" s="262"/>
      <c r="H72" s="262"/>
      <c r="I72" s="188"/>
      <c r="J72" s="189"/>
      <c r="K72" s="189"/>
      <c r="L72" s="188"/>
      <c r="M72" s="188"/>
      <c r="N72" s="188"/>
      <c r="O72" s="188"/>
      <c r="P72" s="188"/>
    </row>
    <row r="73" spans="1:30" ht="15">
      <c r="B73" s="265"/>
      <c r="C73" s="214"/>
      <c r="D73" s="214"/>
      <c r="E73" s="188"/>
      <c r="F73" s="262"/>
      <c r="G73" s="262"/>
      <c r="H73" s="262"/>
      <c r="I73" s="188"/>
      <c r="J73" s="189"/>
      <c r="K73" s="189"/>
      <c r="L73" s="188"/>
      <c r="M73" s="188"/>
      <c r="N73" s="188"/>
      <c r="O73" s="188"/>
      <c r="P73" s="188"/>
    </row>
    <row r="74" spans="1:30">
      <c r="A74" s="170" t="s">
        <v>178</v>
      </c>
      <c r="B74" s="3"/>
      <c r="G74" s="162"/>
      <c r="H74" s="162"/>
      <c r="I74" s="162"/>
      <c r="J74" s="162"/>
      <c r="K74" s="162"/>
      <c r="L74" s="162"/>
    </row>
    <row r="75" spans="1:30">
      <c r="A75" s="170" t="s">
        <v>179</v>
      </c>
      <c r="B75" s="3"/>
    </row>
    <row r="76" spans="1:30" ht="15">
      <c r="B76" s="265"/>
      <c r="C76" s="215"/>
      <c r="D76" s="214"/>
      <c r="E76" s="188"/>
      <c r="F76" s="262"/>
      <c r="G76" s="262"/>
      <c r="H76" s="262"/>
      <c r="I76" s="188"/>
      <c r="J76" s="189"/>
      <c r="K76" s="189"/>
      <c r="L76" s="188"/>
      <c r="M76" s="188"/>
      <c r="N76" s="188"/>
      <c r="O76" s="188"/>
      <c r="P76" s="188"/>
    </row>
    <row r="77" spans="1:30" ht="15">
      <c r="B77" s="265"/>
      <c r="C77" s="214"/>
      <c r="D77" s="214"/>
      <c r="E77" s="188"/>
      <c r="F77" s="262"/>
      <c r="G77" s="262"/>
      <c r="H77" s="262"/>
      <c r="I77" s="188"/>
      <c r="J77" s="189"/>
      <c r="K77" s="189"/>
      <c r="L77" s="188"/>
      <c r="M77" s="188"/>
      <c r="N77" s="188"/>
      <c r="O77" s="188"/>
      <c r="P77" s="188"/>
    </row>
    <row r="78" spans="1:30" ht="15">
      <c r="B78" s="265"/>
      <c r="C78" s="214"/>
      <c r="D78" s="214"/>
      <c r="E78" s="188"/>
      <c r="F78" s="262"/>
      <c r="G78" s="262"/>
      <c r="H78" s="262"/>
      <c r="I78" s="188"/>
      <c r="J78" s="189"/>
      <c r="K78" s="189"/>
      <c r="L78" s="188"/>
      <c r="M78" s="188"/>
      <c r="N78" s="188"/>
      <c r="O78" s="188"/>
      <c r="P78" s="188"/>
    </row>
    <row r="79" spans="1:30" s="2" customFormat="1" ht="15">
      <c r="A79" s="24"/>
      <c r="B79" s="264"/>
      <c r="C79" s="217"/>
      <c r="D79" s="217"/>
      <c r="E79" s="218"/>
      <c r="F79" s="263"/>
      <c r="G79" s="263"/>
      <c r="H79" s="263"/>
      <c r="I79" s="218"/>
      <c r="J79" s="216"/>
      <c r="K79" s="216"/>
      <c r="L79" s="216"/>
      <c r="M79" s="216"/>
      <c r="N79" s="216"/>
      <c r="O79" s="216"/>
      <c r="P79" s="216"/>
      <c r="T79" s="389"/>
      <c r="U79" s="389"/>
      <c r="V79" s="389"/>
      <c r="W79" s="389"/>
      <c r="X79" s="389"/>
      <c r="Y79" s="389"/>
      <c r="Z79" s="389"/>
      <c r="AA79" s="389"/>
      <c r="AB79" s="389"/>
      <c r="AC79" s="389"/>
      <c r="AD79" s="389"/>
    </row>
    <row r="80" spans="1:30" ht="15">
      <c r="B80" s="265"/>
      <c r="C80" s="187"/>
      <c r="D80" s="187"/>
      <c r="E80" s="187"/>
      <c r="F80" s="187"/>
      <c r="G80" s="187"/>
      <c r="I80" s="187"/>
    </row>
    <row r="81" spans="1:30" ht="15">
      <c r="B81" s="264"/>
      <c r="C81" s="190"/>
      <c r="D81" s="190"/>
      <c r="E81" s="190"/>
      <c r="F81" s="190"/>
      <c r="G81" s="190"/>
      <c r="H81" s="216"/>
      <c r="I81" s="190"/>
    </row>
    <row r="82" spans="1:30" ht="15">
      <c r="B82" s="265"/>
      <c r="C82" s="214"/>
      <c r="D82" s="214"/>
      <c r="E82" s="188"/>
      <c r="F82" s="262"/>
      <c r="G82" s="262"/>
      <c r="H82" s="262"/>
      <c r="I82" s="188"/>
      <c r="J82" s="189"/>
      <c r="K82" s="189"/>
      <c r="L82" s="188"/>
      <c r="M82" s="188"/>
      <c r="N82" s="188"/>
      <c r="O82" s="188"/>
      <c r="P82" s="188"/>
    </row>
    <row r="83" spans="1:30" ht="15">
      <c r="B83" s="265"/>
      <c r="C83" s="214"/>
      <c r="D83" s="214"/>
      <c r="E83" s="188"/>
      <c r="F83" s="262"/>
      <c r="G83" s="262"/>
      <c r="H83" s="262"/>
      <c r="I83" s="188"/>
      <c r="J83" s="189"/>
      <c r="K83" s="189"/>
      <c r="L83" s="188"/>
      <c r="M83" s="188"/>
      <c r="N83" s="188"/>
      <c r="O83" s="188"/>
      <c r="P83" s="188"/>
    </row>
    <row r="84" spans="1:30" ht="15">
      <c r="B84" s="265"/>
      <c r="C84" s="214"/>
      <c r="D84" s="214"/>
      <c r="E84" s="188"/>
      <c r="F84" s="262"/>
      <c r="G84" s="262"/>
      <c r="H84" s="262"/>
      <c r="I84" s="188"/>
      <c r="J84" s="189"/>
      <c r="K84" s="189"/>
      <c r="L84" s="188"/>
      <c r="M84" s="188"/>
      <c r="N84" s="188"/>
      <c r="O84" s="188"/>
      <c r="P84" s="188"/>
    </row>
    <row r="85" spans="1:30" ht="15">
      <c r="B85" s="265"/>
      <c r="C85" s="214"/>
      <c r="D85" s="214"/>
      <c r="E85" s="188"/>
      <c r="F85" s="262"/>
      <c r="G85" s="262"/>
      <c r="H85" s="262"/>
      <c r="I85" s="188"/>
      <c r="J85" s="189"/>
      <c r="K85" s="189"/>
      <c r="L85" s="188"/>
      <c r="M85" s="188"/>
      <c r="N85" s="188"/>
      <c r="O85" s="188"/>
      <c r="P85" s="188"/>
    </row>
    <row r="86" spans="1:30" ht="15">
      <c r="B86" s="265"/>
      <c r="C86" s="214"/>
      <c r="D86" s="214"/>
      <c r="E86" s="188"/>
      <c r="F86" s="262"/>
      <c r="G86" s="262"/>
      <c r="H86" s="262"/>
      <c r="I86" s="188"/>
      <c r="J86" s="189"/>
      <c r="K86" s="189"/>
      <c r="L86" s="188"/>
      <c r="M86" s="188"/>
      <c r="N86" s="188"/>
      <c r="O86" s="188"/>
      <c r="P86" s="188"/>
    </row>
    <row r="87" spans="1:30" ht="15">
      <c r="B87" s="265"/>
      <c r="C87" s="214"/>
      <c r="D87" s="214"/>
      <c r="E87" s="188"/>
      <c r="F87" s="262"/>
      <c r="G87" s="262"/>
      <c r="H87" s="262"/>
      <c r="I87" s="188"/>
      <c r="J87" s="189"/>
      <c r="K87" s="189"/>
      <c r="L87" s="188"/>
      <c r="M87" s="188"/>
      <c r="N87" s="188"/>
      <c r="O87" s="188"/>
      <c r="P87" s="188"/>
    </row>
    <row r="88" spans="1:30" ht="15">
      <c r="B88" s="265"/>
      <c r="C88" s="214"/>
      <c r="D88" s="214"/>
      <c r="E88" s="188"/>
      <c r="F88" s="262"/>
      <c r="G88" s="262"/>
      <c r="H88" s="262"/>
      <c r="I88" s="188"/>
      <c r="J88" s="189"/>
      <c r="K88" s="189"/>
      <c r="L88" s="188"/>
      <c r="M88" s="188"/>
      <c r="N88" s="188"/>
      <c r="O88" s="188"/>
      <c r="P88" s="188"/>
    </row>
    <row r="89" spans="1:30" s="2" customFormat="1" ht="15">
      <c r="A89" s="24"/>
      <c r="C89" s="217"/>
      <c r="D89" s="217"/>
      <c r="E89" s="218"/>
      <c r="F89" s="263"/>
      <c r="G89" s="263"/>
      <c r="H89" s="263"/>
      <c r="I89" s="218"/>
      <c r="J89" s="216"/>
      <c r="K89" s="216"/>
      <c r="L89" s="216"/>
      <c r="M89" s="216"/>
      <c r="N89" s="216"/>
      <c r="O89" s="216"/>
      <c r="P89" s="216"/>
      <c r="T89" s="389"/>
      <c r="U89" s="389"/>
      <c r="V89" s="389"/>
      <c r="W89" s="389"/>
      <c r="X89" s="389"/>
      <c r="Y89" s="389"/>
      <c r="Z89" s="389"/>
      <c r="AA89" s="389"/>
      <c r="AB89" s="389"/>
      <c r="AC89" s="389"/>
      <c r="AD89" s="389"/>
    </row>
  </sheetData>
  <hyperlinks>
    <hyperlink ref="A1"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5"/>
  <sheetData>
    <row r="3" spans="2:2">
      <c r="B3" t="s">
        <v>183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W73"/>
  <sheetViews>
    <sheetView showGridLines="0" zoomScaleNormal="100" zoomScaleSheetLayoutView="110" workbookViewId="0">
      <selection activeCell="C1" sqref="C1"/>
    </sheetView>
  </sheetViews>
  <sheetFormatPr defaultColWidth="9.140625" defaultRowHeight="12.75"/>
  <cols>
    <col min="1" max="1" width="25.140625" style="6" bestFit="1" customWidth="1"/>
    <col min="2" max="2" width="2.42578125" style="6" customWidth="1"/>
    <col min="3" max="5" width="9.5703125" style="91" customWidth="1"/>
    <col min="6" max="10" width="9.5703125" style="6" customWidth="1"/>
    <col min="11" max="11" width="8" style="6" customWidth="1"/>
    <col min="12" max="15" width="10.140625" style="6" customWidth="1"/>
    <col min="16" max="16" width="9.5703125" style="6" customWidth="1"/>
    <col min="17" max="17" width="10.140625" style="6" customWidth="1"/>
    <col min="18" max="19" width="9.5703125" style="6" customWidth="1"/>
    <col min="20" max="20" width="9.140625" style="299"/>
    <col min="21" max="21" width="10.140625" style="320" bestFit="1" customWidth="1"/>
    <col min="22" max="16384" width="9.140625" style="6"/>
  </cols>
  <sheetData>
    <row r="1" spans="1:23">
      <c r="A1" s="23" t="s">
        <v>20</v>
      </c>
      <c r="B1" s="23"/>
    </row>
    <row r="2" spans="1:23" s="24" customFormat="1">
      <c r="A2" s="24" t="s">
        <v>184</v>
      </c>
      <c r="C2" s="92" t="s">
        <v>185</v>
      </c>
      <c r="D2" s="92" t="s">
        <v>186</v>
      </c>
      <c r="E2" s="92" t="s">
        <v>187</v>
      </c>
      <c r="F2" s="92" t="s">
        <v>188</v>
      </c>
      <c r="G2" s="92" t="s">
        <v>189</v>
      </c>
      <c r="H2" s="24" t="s">
        <v>190</v>
      </c>
      <c r="I2" s="24" t="s">
        <v>191</v>
      </c>
      <c r="J2" s="24" t="s">
        <v>192</v>
      </c>
      <c r="K2" s="24" t="s">
        <v>193</v>
      </c>
      <c r="L2" s="24" t="s">
        <v>194</v>
      </c>
      <c r="M2" s="24" t="s">
        <v>195</v>
      </c>
      <c r="N2" s="24" t="s">
        <v>196</v>
      </c>
      <c r="O2" s="24" t="s">
        <v>197</v>
      </c>
      <c r="P2" s="24" t="s">
        <v>198</v>
      </c>
      <c r="Q2" s="24" t="s">
        <v>199</v>
      </c>
      <c r="R2" s="24" t="s">
        <v>200</v>
      </c>
      <c r="S2" s="24" t="s">
        <v>344</v>
      </c>
      <c r="T2" s="300" t="s">
        <v>418</v>
      </c>
      <c r="U2" s="216" t="s">
        <v>440</v>
      </c>
      <c r="V2" s="134" t="s">
        <v>441</v>
      </c>
      <c r="W2" s="216" t="s">
        <v>485</v>
      </c>
    </row>
    <row r="3" spans="1:23" s="24" customFormat="1">
      <c r="A3" s="24" t="s">
        <v>201</v>
      </c>
      <c r="C3" s="92"/>
      <c r="D3" s="92"/>
      <c r="E3" s="92"/>
      <c r="F3" s="92"/>
      <c r="G3" s="92"/>
      <c r="T3" s="300"/>
      <c r="U3" s="321"/>
    </row>
    <row r="4" spans="1:23">
      <c r="A4" s="6" t="s">
        <v>79</v>
      </c>
      <c r="C4" s="73">
        <v>7.6758199999999999</v>
      </c>
      <c r="D4" s="73">
        <v>7.677014999999999</v>
      </c>
      <c r="E4" s="73">
        <v>7.5680525000000003</v>
      </c>
      <c r="F4" s="73">
        <v>7.5176050000000005</v>
      </c>
      <c r="G4" s="73">
        <v>7.6065299999999985</v>
      </c>
      <c r="H4" s="73">
        <v>7.4262125000000001</v>
      </c>
      <c r="I4" s="73">
        <v>7.3416025000000005</v>
      </c>
      <c r="J4" s="73">
        <v>7.3131599999999999</v>
      </c>
      <c r="K4" s="73">
        <v>7.3432775000000001</v>
      </c>
      <c r="L4" s="91">
        <v>7.3598323076923062</v>
      </c>
      <c r="M4" s="91">
        <v>7.3684975000000001</v>
      </c>
      <c r="N4" s="91">
        <v>7.4476129999999996</v>
      </c>
      <c r="O4" s="91">
        <v>7.5606575000000005</v>
      </c>
      <c r="P4" s="73">
        <v>7.7183899999999994</v>
      </c>
      <c r="Q4" s="91">
        <v>7.5220092307692319</v>
      </c>
      <c r="R4" s="73">
        <v>7.7225000000000001</v>
      </c>
      <c r="S4" s="73">
        <v>7.69</v>
      </c>
      <c r="T4" s="301">
        <v>7.7015650000000004</v>
      </c>
      <c r="U4" s="322">
        <v>7.7117249999999995</v>
      </c>
      <c r="V4" s="323">
        <v>7.7063507692307702</v>
      </c>
      <c r="W4" s="323">
        <v>7.6815899999999999</v>
      </c>
    </row>
    <row r="5" spans="1:23">
      <c r="A5" s="6" t="s">
        <v>81</v>
      </c>
      <c r="C5" s="73">
        <v>22.613299999999999</v>
      </c>
      <c r="D5" s="73">
        <v>22.747225</v>
      </c>
      <c r="E5" s="73">
        <v>22.9771</v>
      </c>
      <c r="F5" s="73">
        <v>23.335374999999999</v>
      </c>
      <c r="G5" s="73">
        <v>22.922815384615379</v>
      </c>
      <c r="H5" s="73">
        <v>23.623875000000002</v>
      </c>
      <c r="I5" s="73">
        <v>23.5518</v>
      </c>
      <c r="J5" s="73">
        <v>23.486725</v>
      </c>
      <c r="K5" s="73">
        <v>23.602975000000001</v>
      </c>
      <c r="L5" s="91">
        <v>23.57563846153846</v>
      </c>
      <c r="M5" s="91">
        <v>23.682124999999999</v>
      </c>
      <c r="N5" s="91">
        <v>23.8825</v>
      </c>
      <c r="O5" s="91">
        <v>24.0961</v>
      </c>
      <c r="P5" s="73">
        <v>24.286524999999997</v>
      </c>
      <c r="Q5" s="91">
        <v>23.988961538461538</v>
      </c>
      <c r="R5" s="73">
        <v>24.469200000000001</v>
      </c>
      <c r="S5" s="73">
        <v>24.55</v>
      </c>
      <c r="T5" s="301">
        <v>24.640474999999999</v>
      </c>
      <c r="U5" s="322">
        <v>24.723399999999998</v>
      </c>
      <c r="V5" s="323">
        <v>24.593630769230774</v>
      </c>
      <c r="W5" s="323">
        <v>24.770600000000002</v>
      </c>
    </row>
    <row r="6" spans="1:23">
      <c r="A6" s="6" t="s">
        <v>202</v>
      </c>
      <c r="C6" s="73">
        <v>28.098475000000001</v>
      </c>
      <c r="D6" s="73">
        <v>28.441399999999998</v>
      </c>
      <c r="E6" s="73">
        <v>28.791399999999999</v>
      </c>
      <c r="F6" s="73">
        <v>29.145724999999999</v>
      </c>
      <c r="G6" s="73">
        <v>28.619807692307692</v>
      </c>
      <c r="H6" s="73">
        <v>29.501925</v>
      </c>
      <c r="I6" s="73">
        <v>29.860975</v>
      </c>
      <c r="J6" s="73">
        <v>30.229475000000001</v>
      </c>
      <c r="K6" s="73">
        <v>30.602499999999999</v>
      </c>
      <c r="L6" s="91">
        <v>30.049423076923077</v>
      </c>
      <c r="M6" s="91">
        <v>30.977</v>
      </c>
      <c r="N6" s="91">
        <v>31.354025</v>
      </c>
      <c r="O6" s="91">
        <v>31.740950000000002</v>
      </c>
      <c r="P6" s="73">
        <v>32.132625000000004</v>
      </c>
      <c r="Q6" s="91">
        <v>31.551884615384612</v>
      </c>
      <c r="R6" s="73">
        <v>32.5259</v>
      </c>
      <c r="S6" s="73">
        <v>32.921799999999998</v>
      </c>
      <c r="T6" s="301">
        <v>33.328000000000003</v>
      </c>
      <c r="U6" s="322">
        <v>33.698675000000001</v>
      </c>
      <c r="V6" s="323">
        <v>33.117007692307695</v>
      </c>
      <c r="W6" s="323">
        <v>33.962774999999993</v>
      </c>
    </row>
    <row r="7" spans="1:23">
      <c r="A7" s="6" t="s">
        <v>203</v>
      </c>
      <c r="C7" s="163">
        <v>543.46749999999997</v>
      </c>
      <c r="D7" s="163">
        <v>546.18000000000006</v>
      </c>
      <c r="E7" s="163">
        <v>556.80999999999995</v>
      </c>
      <c r="F7" s="163">
        <v>559.62</v>
      </c>
      <c r="G7" s="163">
        <v>551.46769230769235</v>
      </c>
      <c r="H7" s="163">
        <v>564.505</v>
      </c>
      <c r="I7" s="163">
        <v>574.48749999999995</v>
      </c>
      <c r="J7" s="163">
        <v>576.64750000000004</v>
      </c>
      <c r="K7" s="163">
        <v>571.83999999999992</v>
      </c>
      <c r="L7" s="163">
        <v>571.42923076923057</v>
      </c>
      <c r="M7" s="163">
        <v>569.4325</v>
      </c>
      <c r="N7" s="163">
        <v>565.98249999999996</v>
      </c>
      <c r="O7" s="163">
        <v>572.14499999999998</v>
      </c>
      <c r="P7" s="163">
        <v>599.28250000000003</v>
      </c>
      <c r="Q7" s="163">
        <v>577.86846153846159</v>
      </c>
      <c r="R7" s="163">
        <v>606.54</v>
      </c>
      <c r="S7" s="163">
        <v>591</v>
      </c>
      <c r="T7" s="302">
        <v>577.37749999999994</v>
      </c>
      <c r="U7" s="324">
        <v>577.91249999999991</v>
      </c>
      <c r="V7" s="325">
        <v>588.21615384615393</v>
      </c>
      <c r="W7" s="325">
        <v>577.38749999999993</v>
      </c>
    </row>
    <row r="8" spans="1:23">
      <c r="B8" s="3"/>
      <c r="C8" s="47"/>
      <c r="D8" s="47"/>
      <c r="E8" s="47"/>
      <c r="F8" s="47"/>
      <c r="G8" s="47"/>
      <c r="H8" s="47"/>
      <c r="I8" s="172"/>
      <c r="J8" s="47"/>
      <c r="K8" s="73"/>
      <c r="L8" s="31"/>
      <c r="M8" s="31"/>
      <c r="N8" s="31"/>
      <c r="O8" s="31"/>
      <c r="P8" s="73"/>
      <c r="Q8" s="31"/>
      <c r="R8" s="73"/>
      <c r="S8" s="73"/>
      <c r="T8" s="302"/>
      <c r="U8" s="324"/>
      <c r="V8" s="323"/>
    </row>
    <row r="9" spans="1:23" s="70" customFormat="1">
      <c r="A9" s="70" t="s">
        <v>204</v>
      </c>
      <c r="B9" s="173"/>
      <c r="C9" s="174"/>
      <c r="D9" s="174"/>
      <c r="E9" s="174"/>
      <c r="F9" s="174"/>
      <c r="G9" s="174"/>
      <c r="H9" s="174"/>
      <c r="I9" s="174"/>
      <c r="J9" s="174"/>
      <c r="K9" s="74"/>
      <c r="L9" s="133"/>
      <c r="M9" s="133"/>
      <c r="N9" s="133"/>
      <c r="O9" s="133"/>
      <c r="P9" s="74"/>
      <c r="Q9" s="133"/>
      <c r="R9" s="74"/>
      <c r="S9" s="74"/>
      <c r="T9" s="303"/>
      <c r="U9" s="326"/>
      <c r="V9" s="327"/>
    </row>
    <row r="10" spans="1:23" s="71" customFormat="1">
      <c r="A10" s="71" t="s">
        <v>79</v>
      </c>
      <c r="B10" s="12"/>
      <c r="C10" s="193">
        <v>-5.8306474096578853E-3</v>
      </c>
      <c r="D10" s="193">
        <v>-4.7479391404070537E-4</v>
      </c>
      <c r="E10" s="193">
        <v>1.1769870782476932E-2</v>
      </c>
      <c r="F10" s="193">
        <v>1.7611327011727518E-2</v>
      </c>
      <c r="G10" s="193">
        <v>6.1166195361093134E-3</v>
      </c>
      <c r="H10" s="193">
        <v>3.3611682940664522E-2</v>
      </c>
      <c r="I10" s="193">
        <v>4.568655140345701E-2</v>
      </c>
      <c r="J10" s="193">
        <v>3.4853948224844E-2</v>
      </c>
      <c r="K10" s="194">
        <v>2.3739740190943381E-2</v>
      </c>
      <c r="L10" s="194">
        <v>3.3519471911044763E-2</v>
      </c>
      <c r="M10" s="194">
        <v>7.8326687360616987E-3</v>
      </c>
      <c r="N10" s="194">
        <v>-1.4234157977864759E-2</v>
      </c>
      <c r="O10" s="194">
        <v>-3.2734917565039878E-2</v>
      </c>
      <c r="P10" s="194">
        <v>-4.8599837530883927E-2</v>
      </c>
      <c r="Q10" s="194">
        <v>-2.1560319603641465E-2</v>
      </c>
      <c r="R10" s="194">
        <v>-4.5840401424409261E-2</v>
      </c>
      <c r="S10" s="194">
        <f>(1/S4)/(1/N4)-1</f>
        <v>-3.1519765929779009E-2</v>
      </c>
      <c r="T10" s="304">
        <f>(1/T4)/(1/O4)-1</f>
        <v>-1.8295956730872254E-2</v>
      </c>
      <c r="U10" s="328">
        <f>(1/U4)/(1/P4)-1</f>
        <v>8.6426837056552408E-4</v>
      </c>
      <c r="V10" s="328">
        <f>(1/V4)/(1/Q4)-1</f>
        <v>-2.3920730314737293E-2</v>
      </c>
      <c r="W10" s="328">
        <f>(1/W4)/(1/R4)-1</f>
        <v>5.3257203261305452E-3</v>
      </c>
    </row>
    <row r="11" spans="1:23" s="71" customFormat="1">
      <c r="A11" s="71" t="s">
        <v>81</v>
      </c>
      <c r="B11" s="12"/>
      <c r="C11" s="193">
        <v>-3.5670379820725073E-2</v>
      </c>
      <c r="D11" s="193">
        <v>-3.3019412257978775E-2</v>
      </c>
      <c r="E11" s="193">
        <v>-4.1101792654425595E-2</v>
      </c>
      <c r="F11" s="193">
        <v>-4.736906949213382E-2</v>
      </c>
      <c r="G11" s="193">
        <v>-3.9698838006876347E-2</v>
      </c>
      <c r="H11" s="193">
        <v>-4.2777698408918985E-2</v>
      </c>
      <c r="I11" s="193">
        <v>-3.4161932421301167E-2</v>
      </c>
      <c r="J11" s="193">
        <v>-2.1698427515969176E-2</v>
      </c>
      <c r="K11" s="194">
        <v>-1.133755384649604E-2</v>
      </c>
      <c r="L11" s="194">
        <v>-2.7690578899405183E-2</v>
      </c>
      <c r="M11" s="194">
        <v>-2.4596610312630496E-3</v>
      </c>
      <c r="N11" s="194">
        <v>-1.3846959070449194E-2</v>
      </c>
      <c r="O11" s="194">
        <v>-2.5289362178941843E-2</v>
      </c>
      <c r="P11" s="194">
        <v>-2.8145236916355731E-2</v>
      </c>
      <c r="Q11" s="194">
        <v>-1.7229719438267344E-2</v>
      </c>
      <c r="R11" s="194">
        <v>-3.2165947395092709E-2</v>
      </c>
      <c r="S11" s="194">
        <f t="shared" ref="S11:W13" si="0">(1/S5)/(1/N5)-1</f>
        <v>-2.7189409368635342E-2</v>
      </c>
      <c r="T11" s="304">
        <f t="shared" si="0"/>
        <v>-2.2092715339294466E-2</v>
      </c>
      <c r="U11" s="328">
        <f t="shared" si="0"/>
        <v>-1.7670506483736137E-2</v>
      </c>
      <c r="V11" s="328">
        <f t="shared" si="0"/>
        <v>-2.4586415744914714E-2</v>
      </c>
      <c r="W11" s="328">
        <f>(1/W5)/(1/R5)-1</f>
        <v>-1.2167650359700577E-2</v>
      </c>
    </row>
    <row r="12" spans="1:23" s="71" customFormat="1">
      <c r="A12" s="71" t="s">
        <v>202</v>
      </c>
      <c r="B12" s="12"/>
      <c r="C12" s="193">
        <v>-4.8142292419784294E-2</v>
      </c>
      <c r="D12" s="193">
        <v>-4.7698073934475671E-2</v>
      </c>
      <c r="E12" s="193">
        <v>-4.7667011677097859E-2</v>
      </c>
      <c r="F12" s="193">
        <v>-4.7544708529295487E-2</v>
      </c>
      <c r="G12" s="193">
        <v>-4.7778804351477855E-2</v>
      </c>
      <c r="H12" s="193">
        <v>-4.7571472031062489E-2</v>
      </c>
      <c r="I12" s="193">
        <v>-4.7539472505502611E-2</v>
      </c>
      <c r="J12" s="193">
        <v>-4.7571947577653928E-2</v>
      </c>
      <c r="K12" s="194">
        <v>-4.7603136998611073E-2</v>
      </c>
      <c r="L12" s="194">
        <v>-4.7575468619005967E-2</v>
      </c>
      <c r="M12" s="194">
        <v>-4.7618394292539556E-2</v>
      </c>
      <c r="N12" s="194">
        <v>-4.7619085587895071E-2</v>
      </c>
      <c r="O12" s="194">
        <v>-4.7619085125051419E-2</v>
      </c>
      <c r="P12" s="194">
        <v>-4.7619047619047894E-2</v>
      </c>
      <c r="Q12" s="194">
        <v>-4.7618757382528409E-2</v>
      </c>
      <c r="R12" s="194">
        <v>-4.7620511653789777E-2</v>
      </c>
      <c r="S12" s="194">
        <f t="shared" si="0"/>
        <v>-4.7621181101883847E-2</v>
      </c>
      <c r="T12" s="304">
        <f t="shared" si="0"/>
        <v>-4.7619119059049586E-2</v>
      </c>
      <c r="U12" s="328">
        <f>(1/U6)/(1/P6)-1</f>
        <v>-4.6472153578738462E-2</v>
      </c>
      <c r="V12" s="328">
        <f t="shared" si="0"/>
        <v>-4.7260401406574837E-2</v>
      </c>
      <c r="W12" s="328">
        <f t="shared" si="0"/>
        <v>-4.2307349738058608E-2</v>
      </c>
    </row>
    <row r="13" spans="1:23" s="71" customFormat="1">
      <c r="A13" s="71" t="s">
        <v>203</v>
      </c>
      <c r="B13" s="12"/>
      <c r="C13" s="193">
        <v>-2.5714509147279907E-3</v>
      </c>
      <c r="D13" s="193">
        <v>-1.2161741550404725E-2</v>
      </c>
      <c r="E13" s="193">
        <v>-2.8272660332968158E-2</v>
      </c>
      <c r="F13" s="193">
        <v>-3.281691147564425E-2</v>
      </c>
      <c r="G13" s="193">
        <v>-1.9566318132870575E-2</v>
      </c>
      <c r="H13" s="193">
        <v>-3.7267163266933023E-2</v>
      </c>
      <c r="I13" s="193">
        <v>-4.9274353227876877E-2</v>
      </c>
      <c r="J13" s="193">
        <v>-3.4401432417551558E-2</v>
      </c>
      <c r="K13" s="194">
        <v>-2.1369613878007621E-2</v>
      </c>
      <c r="L13" s="194">
        <v>-3.4932652000785769E-2</v>
      </c>
      <c r="M13" s="194">
        <v>-8.6533522410470187E-3</v>
      </c>
      <c r="N13" s="194">
        <v>1.5026966381469276E-2</v>
      </c>
      <c r="O13" s="194">
        <v>7.86950860358826E-3</v>
      </c>
      <c r="P13" s="194">
        <v>-4.5792259910810151E-2</v>
      </c>
      <c r="Q13" s="194">
        <v>-1.1143073550142879E-2</v>
      </c>
      <c r="R13" s="194">
        <v>-6.1178982424901829E-2</v>
      </c>
      <c r="S13" s="194">
        <f t="shared" si="0"/>
        <v>-4.2330795262267462E-2</v>
      </c>
      <c r="T13" s="304">
        <f>(1/T7)/(1/O7)-1</f>
        <v>-9.0625284151183427E-3</v>
      </c>
      <c r="U13" s="328">
        <f>(1/U7)/(1/P7)-1</f>
        <v>3.6977916207038497E-2</v>
      </c>
      <c r="V13" s="328">
        <f>(1/V7)/(1/Q7)-1</f>
        <v>-1.7591649328282055E-2</v>
      </c>
      <c r="W13" s="328">
        <f>(1/W7)/(1/R7)-1</f>
        <v>5.0490355264012576E-2</v>
      </c>
    </row>
    <row r="14" spans="1:23">
      <c r="B14" s="3"/>
      <c r="C14" s="47"/>
      <c r="D14" s="47"/>
      <c r="E14" s="47"/>
      <c r="F14" s="47"/>
      <c r="G14" s="47"/>
      <c r="H14" s="47"/>
      <c r="I14" s="47"/>
      <c r="J14" s="47"/>
      <c r="K14" s="73"/>
      <c r="L14" s="31"/>
      <c r="M14" s="31"/>
      <c r="N14" s="31"/>
      <c r="O14" s="31"/>
      <c r="P14" s="73"/>
      <c r="Q14" s="31"/>
      <c r="R14" s="73"/>
      <c r="S14" s="73"/>
      <c r="T14" s="302"/>
      <c r="U14" s="324"/>
      <c r="V14" s="323"/>
    </row>
    <row r="15" spans="1:23" s="24" customFormat="1">
      <c r="A15" s="24" t="s">
        <v>205</v>
      </c>
      <c r="B15" s="2"/>
      <c r="C15" s="47"/>
      <c r="D15" s="47"/>
      <c r="E15" s="47"/>
      <c r="F15" s="47"/>
      <c r="G15" s="47"/>
      <c r="H15" s="47"/>
      <c r="I15" s="47"/>
      <c r="J15" s="47"/>
      <c r="K15" s="73"/>
      <c r="L15" s="134"/>
      <c r="M15" s="134"/>
      <c r="N15" s="134"/>
      <c r="O15" s="134"/>
      <c r="P15" s="73"/>
      <c r="Q15" s="134"/>
      <c r="R15" s="73"/>
      <c r="S15" s="73"/>
      <c r="T15" s="305"/>
      <c r="U15" s="329"/>
      <c r="V15" s="330"/>
    </row>
    <row r="16" spans="1:23">
      <c r="A16" s="6" t="s">
        <v>175</v>
      </c>
      <c r="B16" s="3"/>
      <c r="C16" s="47">
        <v>6.91</v>
      </c>
      <c r="D16" s="47">
        <v>6.91</v>
      </c>
      <c r="E16" s="47">
        <v>6.91</v>
      </c>
      <c r="F16" s="47">
        <v>6.91</v>
      </c>
      <c r="G16" s="47">
        <v>6.9099999999999975</v>
      </c>
      <c r="H16" s="47">
        <v>6.91</v>
      </c>
      <c r="I16" s="47">
        <v>6.91</v>
      </c>
      <c r="J16" s="47">
        <v>6.91</v>
      </c>
      <c r="K16" s="73">
        <v>6.91</v>
      </c>
      <c r="L16" s="91">
        <v>6.9099999999999975</v>
      </c>
      <c r="M16" s="91">
        <v>6.91</v>
      </c>
      <c r="N16" s="91">
        <v>6.91</v>
      </c>
      <c r="O16" s="91">
        <v>6.91</v>
      </c>
      <c r="P16" s="91">
        <v>6.91</v>
      </c>
      <c r="Q16" s="91">
        <v>6.91</v>
      </c>
      <c r="R16" s="91">
        <v>6.91</v>
      </c>
      <c r="S16" s="91">
        <v>6.91</v>
      </c>
      <c r="T16" s="301">
        <v>6.91</v>
      </c>
      <c r="U16" s="322">
        <v>6.91</v>
      </c>
      <c r="V16" s="323">
        <v>6.9099999999999975</v>
      </c>
      <c r="W16" s="323">
        <v>6.91</v>
      </c>
    </row>
    <row r="17" spans="1:23">
      <c r="A17" s="6" t="s">
        <v>80</v>
      </c>
      <c r="B17" s="3"/>
      <c r="C17" s="38">
        <v>3191.2824999999998</v>
      </c>
      <c r="D17" s="38">
        <v>2964.7024999999999</v>
      </c>
      <c r="E17" s="38">
        <v>2952.9175</v>
      </c>
      <c r="F17" s="38">
        <v>3003.3525</v>
      </c>
      <c r="G17" s="38">
        <v>3048.5053846153846</v>
      </c>
      <c r="H17" s="38">
        <v>2928.4700000000003</v>
      </c>
      <c r="I17" s="38">
        <v>2946.6925000000001</v>
      </c>
      <c r="J17" s="38">
        <v>2976.8125</v>
      </c>
      <c r="K17" s="163">
        <v>2984.55</v>
      </c>
      <c r="L17" s="163">
        <v>2960.8407692307692</v>
      </c>
      <c r="M17" s="163">
        <v>2866.1349999999998</v>
      </c>
      <c r="N17" s="163">
        <v>2849.2175000000002</v>
      </c>
      <c r="O17" s="163">
        <v>2951.5225</v>
      </c>
      <c r="P17" s="163">
        <v>3166.0974999999999</v>
      </c>
      <c r="Q17" s="163">
        <v>2972.9569230769225</v>
      </c>
      <c r="R17" s="163">
        <v>3165.0025000000001</v>
      </c>
      <c r="S17" s="163">
        <v>3247</v>
      </c>
      <c r="T17" s="302">
        <v>3347.9550000000004</v>
      </c>
      <c r="U17" s="324">
        <v>3412.8924999999999</v>
      </c>
      <c r="V17" s="325">
        <v>3295.917692307693</v>
      </c>
      <c r="W17" s="325">
        <v>3573.3150000000001</v>
      </c>
    </row>
    <row r="18" spans="1:23">
      <c r="A18" s="6" t="s">
        <v>177</v>
      </c>
      <c r="B18" s="3"/>
      <c r="C18" s="38">
        <v>5772.6750000000002</v>
      </c>
      <c r="D18" s="38">
        <v>5624.3625000000002</v>
      </c>
      <c r="E18" s="38">
        <v>5553.9349999999995</v>
      </c>
      <c r="F18" s="38">
        <v>5721.42</v>
      </c>
      <c r="G18" s="38">
        <v>5685.8853846153852</v>
      </c>
      <c r="H18" s="38">
        <v>5661.7375000000002</v>
      </c>
      <c r="I18" s="38">
        <v>5591.7</v>
      </c>
      <c r="J18" s="38">
        <v>5606.5</v>
      </c>
      <c r="K18" s="163">
        <v>5638.25</v>
      </c>
      <c r="L18" s="163">
        <v>5625.97</v>
      </c>
      <c r="M18" s="163">
        <v>5578.25</v>
      </c>
      <c r="N18" s="163">
        <v>5634.5</v>
      </c>
      <c r="O18" s="163">
        <v>5791.5</v>
      </c>
      <c r="P18" s="163">
        <v>5945.75</v>
      </c>
      <c r="Q18" s="163">
        <v>5742.6153846153848</v>
      </c>
      <c r="R18" s="163">
        <v>6071</v>
      </c>
      <c r="S18" s="163">
        <v>6233</v>
      </c>
      <c r="T18" s="302">
        <v>6205.25</v>
      </c>
      <c r="U18" s="324">
        <v>6433.5</v>
      </c>
      <c r="V18" s="325">
        <v>6232.3076923076924</v>
      </c>
      <c r="W18" s="325">
        <v>6514.25</v>
      </c>
    </row>
    <row r="19" spans="1:23">
      <c r="B19" s="3"/>
      <c r="C19" s="176"/>
      <c r="D19" s="176"/>
      <c r="E19" s="176"/>
      <c r="F19" s="176"/>
      <c r="G19" s="176"/>
      <c r="H19" s="176"/>
      <c r="I19" s="176"/>
      <c r="J19" s="176"/>
      <c r="K19" s="75"/>
      <c r="L19" s="91"/>
      <c r="M19" s="91"/>
      <c r="N19" s="91"/>
      <c r="O19" s="91"/>
      <c r="P19" s="75"/>
      <c r="Q19" s="91"/>
      <c r="R19" s="75"/>
      <c r="S19" s="75"/>
      <c r="T19" s="302"/>
      <c r="U19" s="324"/>
      <c r="V19" s="323"/>
    </row>
    <row r="20" spans="1:23" s="71" customFormat="1">
      <c r="A20" s="70" t="s">
        <v>204</v>
      </c>
      <c r="B20" s="173"/>
      <c r="C20" s="177"/>
      <c r="D20" s="177"/>
      <c r="E20" s="177"/>
      <c r="F20" s="177"/>
      <c r="G20" s="177"/>
      <c r="H20" s="177"/>
      <c r="I20" s="177"/>
      <c r="J20" s="177"/>
      <c r="K20" s="76"/>
      <c r="L20" s="135"/>
      <c r="M20" s="135"/>
      <c r="N20" s="135"/>
      <c r="O20" s="135"/>
      <c r="P20" s="76"/>
      <c r="Q20" s="135"/>
      <c r="R20" s="76"/>
      <c r="S20" s="76"/>
      <c r="T20" s="306"/>
      <c r="U20" s="331"/>
      <c r="V20" s="332"/>
    </row>
    <row r="21" spans="1:23" s="71" customFormat="1">
      <c r="A21" s="71" t="s">
        <v>175</v>
      </c>
      <c r="B21" s="12"/>
      <c r="C21" s="193">
        <v>0</v>
      </c>
      <c r="D21" s="193">
        <v>0</v>
      </c>
      <c r="E21" s="193">
        <v>0</v>
      </c>
      <c r="F21" s="193">
        <v>0</v>
      </c>
      <c r="G21" s="193">
        <v>0</v>
      </c>
      <c r="H21" s="193">
        <v>0</v>
      </c>
      <c r="I21" s="193">
        <v>0</v>
      </c>
      <c r="J21" s="193">
        <v>0</v>
      </c>
      <c r="K21" s="194">
        <v>0</v>
      </c>
      <c r="L21" s="194">
        <v>0</v>
      </c>
      <c r="M21" s="194">
        <v>0</v>
      </c>
      <c r="N21" s="194">
        <v>0</v>
      </c>
      <c r="O21" s="194">
        <v>0</v>
      </c>
      <c r="P21" s="194">
        <v>0</v>
      </c>
      <c r="Q21" s="194">
        <v>0</v>
      </c>
      <c r="R21" s="194">
        <v>0</v>
      </c>
      <c r="S21" s="194">
        <f t="shared" ref="S21:W23" si="1">(1/S16)/(1/N16)-1</f>
        <v>0</v>
      </c>
      <c r="T21" s="304">
        <f t="shared" si="1"/>
        <v>0</v>
      </c>
      <c r="U21" s="328">
        <f t="shared" si="1"/>
        <v>0</v>
      </c>
      <c r="V21" s="328">
        <f t="shared" si="1"/>
        <v>0</v>
      </c>
      <c r="W21" s="328">
        <f t="shared" si="1"/>
        <v>0</v>
      </c>
    </row>
    <row r="22" spans="1:23" s="71" customFormat="1">
      <c r="A22" s="71" t="s">
        <v>80</v>
      </c>
      <c r="B22" s="12"/>
      <c r="C22" s="193">
        <v>-0.28854803868128331</v>
      </c>
      <c r="D22" s="193">
        <v>-0.28854803868128331</v>
      </c>
      <c r="E22" s="193">
        <v>-0.28854803868128331</v>
      </c>
      <c r="F22" s="193">
        <v>-0.28854803868128331</v>
      </c>
      <c r="G22" s="193">
        <v>-0.28854803868128331</v>
      </c>
      <c r="H22" s="193">
        <v>8.9743961864044985E-2</v>
      </c>
      <c r="I22" s="193">
        <v>6.1119373670648347E-3</v>
      </c>
      <c r="J22" s="193">
        <v>-8.0270423481491049E-3</v>
      </c>
      <c r="K22" s="194">
        <v>6.2999447152836119E-3</v>
      </c>
      <c r="L22" s="194">
        <v>2.9608014147748607E-2</v>
      </c>
      <c r="M22" s="194">
        <v>2.1748801085782921E-2</v>
      </c>
      <c r="N22" s="194">
        <v>3.4211147446623347E-2</v>
      </c>
      <c r="O22" s="194">
        <v>8.5684591596371096E-3</v>
      </c>
      <c r="P22" s="194">
        <v>-5.7341095781162532E-2</v>
      </c>
      <c r="Q22" s="194">
        <v>-4.0754555681934423E-3</v>
      </c>
      <c r="R22" s="194">
        <v>-9.442883536426927E-2</v>
      </c>
      <c r="S22" s="194">
        <f t="shared" si="1"/>
        <v>-0.12250769941484441</v>
      </c>
      <c r="T22" s="304">
        <f t="shared" si="1"/>
        <v>-0.11841034303029763</v>
      </c>
      <c r="U22" s="328">
        <f t="shared" si="1"/>
        <v>-7.2312561851860302E-2</v>
      </c>
      <c r="V22" s="328">
        <f t="shared" si="1"/>
        <v>-9.7988117235004113E-2</v>
      </c>
      <c r="W22" s="328">
        <f t="shared" si="1"/>
        <v>-0.11426714409448935</v>
      </c>
    </row>
    <row r="23" spans="1:23" s="71" customFormat="1">
      <c r="A23" s="71" t="s">
        <v>177</v>
      </c>
      <c r="B23" s="12"/>
      <c r="C23" s="193">
        <v>-0.21735027414593003</v>
      </c>
      <c r="D23" s="193">
        <v>-0.21735027414593003</v>
      </c>
      <c r="E23" s="193">
        <v>-0.21735027414593003</v>
      </c>
      <c r="F23" s="193">
        <v>-0.21735027414593003</v>
      </c>
      <c r="G23" s="193">
        <v>-0.21735027414593003</v>
      </c>
      <c r="H23" s="193">
        <v>1.9594249998344138E-2</v>
      </c>
      <c r="I23" s="193">
        <v>5.8412468480069091E-3</v>
      </c>
      <c r="J23" s="193">
        <v>-9.3757246053689514E-3</v>
      </c>
      <c r="K23" s="193">
        <v>1.4751030904979423E-2</v>
      </c>
      <c r="L23" s="194">
        <v>1.0649787434946267E-2</v>
      </c>
      <c r="M23" s="194">
        <v>1.4966611392461804E-2</v>
      </c>
      <c r="N23" s="194">
        <v>-7.5960599875765089E-3</v>
      </c>
      <c r="O23" s="194">
        <v>-3.194336527669861E-2</v>
      </c>
      <c r="P23" s="194">
        <v>-5.1717613421351394E-2</v>
      </c>
      <c r="Q23" s="194">
        <v>-2.0312240469365306E-2</v>
      </c>
      <c r="R23" s="194">
        <v>-8.1164552791961886E-2</v>
      </c>
      <c r="S23" s="194">
        <f t="shared" si="1"/>
        <v>-9.6021177603080488E-2</v>
      </c>
      <c r="T23" s="304">
        <f t="shared" si="1"/>
        <v>-6.6677410257443337E-2</v>
      </c>
      <c r="U23" s="328">
        <f t="shared" si="1"/>
        <v>-7.5814098080360659E-2</v>
      </c>
      <c r="V23" s="328">
        <f t="shared" si="1"/>
        <v>-7.8573191804492626E-2</v>
      </c>
      <c r="W23" s="328">
        <f t="shared" si="1"/>
        <v>-6.8043136201404564E-2</v>
      </c>
    </row>
    <row r="24" spans="1:23">
      <c r="B24" s="3"/>
      <c r="C24" s="175"/>
      <c r="D24" s="193"/>
      <c r="E24" s="193"/>
      <c r="F24" s="193"/>
      <c r="G24" s="193"/>
      <c r="H24" s="193"/>
      <c r="I24" s="193"/>
      <c r="J24" s="193"/>
      <c r="K24" s="193"/>
      <c r="L24" s="194"/>
      <c r="M24" s="194"/>
      <c r="N24" s="194"/>
      <c r="O24" s="194"/>
      <c r="P24" s="194"/>
      <c r="Q24" s="194"/>
      <c r="R24" s="194"/>
      <c r="S24" s="194"/>
      <c r="T24" s="302"/>
      <c r="U24" s="324"/>
      <c r="V24" s="323"/>
    </row>
    <row r="25" spans="1:23" s="24" customFormat="1">
      <c r="A25" s="24" t="s">
        <v>3</v>
      </c>
      <c r="B25" s="2"/>
      <c r="C25" s="47"/>
      <c r="D25" s="193"/>
      <c r="E25" s="193"/>
      <c r="F25" s="193"/>
      <c r="G25" s="193"/>
      <c r="H25" s="193"/>
      <c r="I25" s="193"/>
      <c r="J25" s="193"/>
      <c r="K25" s="193"/>
      <c r="L25" s="194"/>
      <c r="M25" s="194"/>
      <c r="N25" s="194"/>
      <c r="O25" s="194"/>
      <c r="P25" s="194"/>
      <c r="Q25" s="194"/>
      <c r="R25" s="194"/>
      <c r="S25" s="194"/>
      <c r="T25" s="305"/>
      <c r="U25" s="329"/>
      <c r="V25" s="330"/>
    </row>
    <row r="26" spans="1:23" hidden="1">
      <c r="A26" s="6" t="s">
        <v>206</v>
      </c>
      <c r="B26" s="3"/>
      <c r="C26" s="38">
        <v>600.94217500000002</v>
      </c>
      <c r="D26" s="38">
        <v>586.00052500000004</v>
      </c>
      <c r="E26" s="38">
        <v>594.58529999999996</v>
      </c>
      <c r="F26" s="38">
        <v>610.57650000000001</v>
      </c>
      <c r="G26" s="38">
        <v>600.07559230769232</v>
      </c>
      <c r="H26" s="38">
        <v>619.45327499999996</v>
      </c>
      <c r="I26" s="38">
        <v>595.77734999999996</v>
      </c>
      <c r="J26" s="38">
        <v>566.36402499999997</v>
      </c>
      <c r="K26" s="163">
        <v>570.29512499999998</v>
      </c>
      <c r="L26" s="163">
        <v>588.34272307692311</v>
      </c>
      <c r="M26" s="163">
        <v>552.55967499999997</v>
      </c>
      <c r="N26" s="163">
        <v>565.43224999999995</v>
      </c>
      <c r="O26" s="163">
        <v>576.338075</v>
      </c>
      <c r="P26" s="163">
        <v>587.78114999999991</v>
      </c>
      <c r="Q26" s="163">
        <v>570.62392307692312</v>
      </c>
      <c r="R26" s="163">
        <v>589.24760000000003</v>
      </c>
      <c r="S26" s="163">
        <v>588</v>
      </c>
      <c r="T26" s="302">
        <v>585.49772499999995</v>
      </c>
      <c r="U26" s="324">
        <v>588.38710000000003</v>
      </c>
      <c r="V26" s="325">
        <v>588.46978461538458</v>
      </c>
      <c r="W26" s="473"/>
    </row>
    <row r="27" spans="1:23">
      <c r="A27" s="6" t="s">
        <v>207</v>
      </c>
      <c r="B27" s="3"/>
      <c r="C27" s="38">
        <v>2177.875</v>
      </c>
      <c r="D27" s="38">
        <v>2189.375</v>
      </c>
      <c r="E27" s="38">
        <v>2186.5</v>
      </c>
      <c r="F27" s="38">
        <v>2181.75</v>
      </c>
      <c r="G27" s="38">
        <v>2183.3461538461538</v>
      </c>
      <c r="H27" s="38">
        <v>2220.375</v>
      </c>
      <c r="I27" s="38">
        <v>2235.375</v>
      </c>
      <c r="J27" s="38">
        <v>2237.3274999999999</v>
      </c>
      <c r="K27" s="163">
        <v>2240.5875000000001</v>
      </c>
      <c r="L27" s="163">
        <v>2232.8607692307692</v>
      </c>
      <c r="M27" s="163">
        <v>2247.5225</v>
      </c>
      <c r="N27" s="163">
        <v>2270.8874999999998</v>
      </c>
      <c r="O27" s="163">
        <v>2281.3200000000002</v>
      </c>
      <c r="P27" s="163">
        <v>2293.59</v>
      </c>
      <c r="Q27" s="163">
        <v>2273.5553846153848</v>
      </c>
      <c r="R27" s="163">
        <v>2318.2824999999998</v>
      </c>
      <c r="S27" s="163">
        <v>2304</v>
      </c>
      <c r="T27" s="302">
        <v>2296.9824999999996</v>
      </c>
      <c r="U27" s="324">
        <v>2296.84</v>
      </c>
      <c r="V27" s="325">
        <v>2304.4684615384617</v>
      </c>
      <c r="W27" s="325">
        <v>2300.355</v>
      </c>
    </row>
    <row r="28" spans="1:23">
      <c r="B28" s="3"/>
      <c r="C28" s="47"/>
      <c r="D28" s="47"/>
      <c r="E28" s="47"/>
      <c r="F28" s="47"/>
      <c r="G28" s="47"/>
      <c r="H28" s="47"/>
      <c r="I28" s="47"/>
      <c r="J28" s="47"/>
      <c r="K28" s="73"/>
      <c r="L28" s="31"/>
      <c r="M28" s="31"/>
      <c r="N28" s="31"/>
      <c r="O28" s="31"/>
      <c r="P28" s="73"/>
      <c r="Q28" s="31"/>
      <c r="R28" s="73"/>
      <c r="S28" s="73"/>
      <c r="T28" s="302"/>
      <c r="U28" s="324"/>
      <c r="V28" s="323"/>
    </row>
    <row r="29" spans="1:23" s="71" customFormat="1">
      <c r="A29" s="70" t="s">
        <v>204</v>
      </c>
      <c r="B29" s="173"/>
      <c r="C29" s="177"/>
      <c r="D29" s="177"/>
      <c r="E29" s="177"/>
      <c r="F29" s="177"/>
      <c r="G29" s="177"/>
      <c r="H29" s="177"/>
      <c r="I29" s="177"/>
      <c r="J29" s="177"/>
      <c r="K29" s="76"/>
      <c r="L29" s="135"/>
      <c r="M29" s="135"/>
      <c r="N29" s="135"/>
      <c r="O29" s="135"/>
      <c r="P29" s="76"/>
      <c r="Q29" s="135"/>
      <c r="R29" s="76"/>
      <c r="S29" s="76"/>
      <c r="T29" s="306"/>
      <c r="U29" s="331"/>
      <c r="V29" s="332"/>
    </row>
    <row r="30" spans="1:23" s="71" customFormat="1" hidden="1">
      <c r="A30" s="6" t="s">
        <v>206</v>
      </c>
      <c r="B30" s="3"/>
      <c r="C30" s="193">
        <v>-3.3950313106248631E-2</v>
      </c>
      <c r="D30" s="193">
        <v>1.9664146205329747E-2</v>
      </c>
      <c r="E30" s="193">
        <v>-5.7801210356194233E-3</v>
      </c>
      <c r="F30" s="193">
        <v>-8.7937793216738003E-3</v>
      </c>
      <c r="G30" s="193">
        <v>-1.0696379156179936E-2</v>
      </c>
      <c r="H30" s="193">
        <v>-2.9882964134784751E-2</v>
      </c>
      <c r="I30" s="193">
        <v>-1.6410199212843257E-2</v>
      </c>
      <c r="J30" s="193">
        <v>4.9828862276342534E-2</v>
      </c>
      <c r="K30" s="193">
        <v>7.0632508036957198E-2</v>
      </c>
      <c r="L30" s="193">
        <v>1.9942235657149698E-2</v>
      </c>
      <c r="M30" s="193">
        <v>0.12106131342284421</v>
      </c>
      <c r="N30" s="193">
        <v>5.3667083899087809E-2</v>
      </c>
      <c r="O30" s="193">
        <v>-1.7305901575217053E-2</v>
      </c>
      <c r="P30" s="193">
        <v>-2.9749210229011114E-2</v>
      </c>
      <c r="Q30" s="193">
        <v>3.10516248678403E-2</v>
      </c>
      <c r="R30" s="193">
        <v>-6.2262324021345239E-2</v>
      </c>
      <c r="S30" s="194">
        <f t="shared" ref="S30:W31" si="2">(1/S26)/(1/N26)-1</f>
        <v>-3.8380527210884474E-2</v>
      </c>
      <c r="T30" s="304">
        <f t="shared" si="2"/>
        <v>-1.5644211085534043E-2</v>
      </c>
      <c r="U30" s="328">
        <f t="shared" si="2"/>
        <v>-1.0298492268102644E-3</v>
      </c>
      <c r="V30" s="328">
        <f t="shared" si="2"/>
        <v>-3.0325875694918181E-2</v>
      </c>
      <c r="W30" s="328" t="e">
        <f t="shared" si="2"/>
        <v>#DIV/0!</v>
      </c>
    </row>
    <row r="31" spans="1:23" s="71" customFormat="1">
      <c r="A31" s="71" t="s">
        <v>207</v>
      </c>
      <c r="B31" s="12"/>
      <c r="C31" s="193">
        <v>-0.18991792458244849</v>
      </c>
      <c r="D31" s="193">
        <v>-0.1327730516699972</v>
      </c>
      <c r="E31" s="193">
        <v>-4.0224102446832721E-2</v>
      </c>
      <c r="F31" s="193">
        <v>-8.55964248882779E-3</v>
      </c>
      <c r="G31" s="193">
        <v>-9.0716503426286343E-2</v>
      </c>
      <c r="H31" s="193">
        <v>-1.9140910882170736E-2</v>
      </c>
      <c r="I31" s="193">
        <v>-2.0578202762400077E-2</v>
      </c>
      <c r="J31" s="193">
        <v>-2.2717952557236298E-2</v>
      </c>
      <c r="K31" s="193">
        <v>-2.6259853721401272E-2</v>
      </c>
      <c r="L31" s="193">
        <v>-2.2175415532815879E-2</v>
      </c>
      <c r="M31" s="193">
        <v>-1.2078855717795878E-2</v>
      </c>
      <c r="N31" s="193">
        <v>-1.5638159089783166E-2</v>
      </c>
      <c r="O31" s="193">
        <v>-1.9283791839812103E-2</v>
      </c>
      <c r="P31" s="193">
        <v>-2.3108968909002936E-2</v>
      </c>
      <c r="Q31" s="193">
        <v>-1.7899108884695147E-2</v>
      </c>
      <c r="R31" s="193">
        <v>-3.0522595930392415E-2</v>
      </c>
      <c r="S31" s="194">
        <f t="shared" si="2"/>
        <v>-1.4371744791666807E-2</v>
      </c>
      <c r="T31" s="304">
        <f t="shared" si="2"/>
        <v>-6.8187284840000029E-3</v>
      </c>
      <c r="U31" s="328">
        <f t="shared" si="2"/>
        <v>-1.4149875481096474E-3</v>
      </c>
      <c r="V31" s="328">
        <f t="shared" si="2"/>
        <v>-1.3414406592676675E-2</v>
      </c>
      <c r="W31" s="328">
        <f t="shared" si="2"/>
        <v>7.7933623288577447E-3</v>
      </c>
    </row>
    <row r="32" spans="1:23">
      <c r="A32" s="72"/>
      <c r="B32" s="178"/>
      <c r="C32" s="179"/>
      <c r="D32" s="179"/>
      <c r="E32" s="179"/>
      <c r="F32" s="3"/>
      <c r="G32" s="3"/>
      <c r="H32" s="3"/>
      <c r="I32" s="3"/>
      <c r="J32" s="3"/>
      <c r="U32" s="324"/>
      <c r="V32" s="323"/>
    </row>
    <row r="33" spans="2:10">
      <c r="B33" s="3"/>
      <c r="C33" s="179"/>
      <c r="D33" s="179"/>
      <c r="E33" s="179"/>
      <c r="F33" s="3"/>
      <c r="G33" s="3"/>
      <c r="H33" s="3"/>
      <c r="I33" s="3"/>
      <c r="J33" s="3"/>
    </row>
    <row r="34" spans="2:10">
      <c r="B34" s="3"/>
      <c r="C34" s="179"/>
      <c r="D34" s="179"/>
      <c r="E34" s="179"/>
      <c r="F34" s="3"/>
      <c r="G34" s="3"/>
      <c r="H34" s="3"/>
      <c r="I34" s="3"/>
      <c r="J34" s="3"/>
    </row>
    <row r="35" spans="2:10">
      <c r="B35" s="3"/>
      <c r="C35" s="179"/>
      <c r="D35" s="179"/>
      <c r="E35" s="179"/>
      <c r="F35" s="3"/>
      <c r="G35" s="3"/>
      <c r="H35" s="3"/>
      <c r="I35" s="3"/>
      <c r="J35" s="3"/>
    </row>
    <row r="36" spans="2:10">
      <c r="B36" s="3"/>
      <c r="C36" s="180"/>
      <c r="D36" s="179"/>
      <c r="E36" s="179"/>
      <c r="F36" s="3"/>
      <c r="G36" s="3"/>
      <c r="H36" s="3"/>
      <c r="I36" s="3"/>
      <c r="J36" s="3"/>
    </row>
    <row r="37" spans="2:10">
      <c r="B37" s="3"/>
      <c r="C37" s="179"/>
      <c r="D37" s="179"/>
      <c r="E37" s="179"/>
      <c r="F37" s="3"/>
      <c r="G37" s="3"/>
      <c r="H37" s="3"/>
      <c r="I37" s="3"/>
      <c r="J37" s="3"/>
    </row>
    <row r="38" spans="2:10">
      <c r="B38" s="3"/>
      <c r="C38" s="179"/>
      <c r="D38" s="179"/>
      <c r="E38" s="179"/>
      <c r="F38" s="3"/>
      <c r="G38" s="3"/>
      <c r="H38" s="3"/>
      <c r="I38" s="3"/>
      <c r="J38" s="3"/>
    </row>
    <row r="39" spans="2:10">
      <c r="B39" s="3"/>
      <c r="C39" s="179"/>
      <c r="D39" s="179"/>
      <c r="E39" s="179"/>
      <c r="F39" s="3"/>
      <c r="G39" s="3"/>
      <c r="H39" s="3"/>
      <c r="I39" s="3"/>
      <c r="J39" s="3"/>
    </row>
    <row r="40" spans="2:10">
      <c r="B40" s="3"/>
      <c r="C40" s="179"/>
      <c r="D40" s="179"/>
      <c r="E40" s="179"/>
      <c r="F40" s="3"/>
      <c r="G40" s="3"/>
      <c r="H40" s="3"/>
      <c r="I40" s="3"/>
      <c r="J40" s="3"/>
    </row>
    <row r="54" spans="1:15" ht="13.5" thickBot="1"/>
    <row r="55" spans="1:15">
      <c r="A55" s="349"/>
      <c r="B55" s="350"/>
      <c r="C55" s="367">
        <v>1150</v>
      </c>
      <c r="D55" s="367"/>
      <c r="E55" s="367">
        <v>1150</v>
      </c>
      <c r="F55" s="350">
        <v>980</v>
      </c>
      <c r="G55" s="368">
        <v>0.17</v>
      </c>
      <c r="I55" s="349"/>
      <c r="J55" s="350"/>
      <c r="K55" s="343">
        <v>4336</v>
      </c>
      <c r="L55" s="350"/>
      <c r="M55" s="350">
        <v>4336</v>
      </c>
      <c r="N55" s="350">
        <v>3946</v>
      </c>
      <c r="O55" s="358">
        <v>9.9000000000000005E-2</v>
      </c>
    </row>
    <row r="56" spans="1:15">
      <c r="A56" s="336"/>
      <c r="B56" s="337"/>
      <c r="C56" s="338">
        <v>-310</v>
      </c>
      <c r="D56" s="338"/>
      <c r="E56" s="338">
        <v>-310</v>
      </c>
      <c r="F56" s="337">
        <v>-277</v>
      </c>
      <c r="G56" s="342">
        <v>0.12</v>
      </c>
      <c r="I56" s="336"/>
      <c r="J56" s="337"/>
      <c r="K56" s="337">
        <v>-1201</v>
      </c>
      <c r="L56" s="337"/>
      <c r="M56" s="337">
        <v>-1201</v>
      </c>
      <c r="N56" s="337">
        <v>-1117</v>
      </c>
      <c r="O56" s="359">
        <v>7.4999999999999997E-2</v>
      </c>
    </row>
    <row r="57" spans="1:15">
      <c r="A57" s="371"/>
      <c r="B57" s="372"/>
      <c r="C57" s="373">
        <v>839</v>
      </c>
      <c r="D57" s="373">
        <f>SUM(D55:D56)</f>
        <v>0</v>
      </c>
      <c r="E57" s="373">
        <v>839</v>
      </c>
      <c r="F57" s="374">
        <v>703</v>
      </c>
      <c r="G57" s="375">
        <v>0.19</v>
      </c>
      <c r="I57" s="354"/>
      <c r="J57" s="355"/>
      <c r="K57" s="356">
        <f>K55+K56</f>
        <v>3135</v>
      </c>
      <c r="L57" s="355"/>
      <c r="M57" s="355">
        <v>3135</v>
      </c>
      <c r="N57" s="355">
        <v>2829</v>
      </c>
      <c r="O57" s="360">
        <v>0.108</v>
      </c>
    </row>
    <row r="58" spans="1:15">
      <c r="A58" s="336"/>
      <c r="B58" s="337"/>
      <c r="C58" s="338">
        <v>-415</v>
      </c>
      <c r="D58" s="338">
        <v>42</v>
      </c>
      <c r="E58" s="338">
        <v>-457</v>
      </c>
      <c r="F58" s="337">
        <v>-447</v>
      </c>
      <c r="G58" s="342">
        <v>0.02</v>
      </c>
      <c r="I58" s="336"/>
      <c r="J58" s="337"/>
      <c r="K58" s="337">
        <v>-1604.4</v>
      </c>
      <c r="L58" s="337">
        <v>148.4</v>
      </c>
      <c r="M58" s="337">
        <v>-1753</v>
      </c>
      <c r="N58" s="337">
        <v>-1616</v>
      </c>
      <c r="O58" s="359">
        <v>8.4000000000000005E-2</v>
      </c>
    </row>
    <row r="59" spans="1:15">
      <c r="A59" s="354"/>
      <c r="B59" s="355"/>
      <c r="C59" s="377">
        <v>424</v>
      </c>
      <c r="D59" s="377">
        <v>42</v>
      </c>
      <c r="E59" s="377">
        <v>383</v>
      </c>
      <c r="F59" s="378">
        <v>257</v>
      </c>
      <c r="G59" s="379">
        <v>0.49</v>
      </c>
      <c r="I59" s="354"/>
      <c r="J59" s="355"/>
      <c r="K59" s="355">
        <v>1530</v>
      </c>
      <c r="L59" s="355">
        <v>148</v>
      </c>
      <c r="M59" s="355">
        <v>1382</v>
      </c>
      <c r="N59" s="355">
        <v>1213</v>
      </c>
      <c r="O59" s="360">
        <v>0.13900000000000001</v>
      </c>
    </row>
    <row r="60" spans="1:15">
      <c r="A60" s="336"/>
      <c r="B60" s="337"/>
      <c r="C60" s="338">
        <v>-213</v>
      </c>
      <c r="D60" s="338">
        <v>-30</v>
      </c>
      <c r="E60" s="338">
        <v>-183</v>
      </c>
      <c r="F60" s="337">
        <v>-164</v>
      </c>
      <c r="G60" s="342">
        <v>0.11</v>
      </c>
      <c r="I60" s="336"/>
      <c r="J60" s="337"/>
      <c r="K60" s="337">
        <v>-825</v>
      </c>
      <c r="L60" s="337">
        <v>-109</v>
      </c>
      <c r="M60" s="337">
        <v>-716</v>
      </c>
      <c r="N60" s="337">
        <v>-662</v>
      </c>
      <c r="O60" s="359">
        <v>8.1000000000000003E-2</v>
      </c>
    </row>
    <row r="61" spans="1:15">
      <c r="A61" s="336"/>
      <c r="B61" s="337"/>
      <c r="C61" s="338">
        <v>-84</v>
      </c>
      <c r="D61" s="338"/>
      <c r="E61" s="338">
        <v>-84</v>
      </c>
      <c r="F61" s="337">
        <v>-40</v>
      </c>
      <c r="G61" s="339"/>
      <c r="I61" s="336"/>
      <c r="J61" s="337"/>
      <c r="K61" s="337">
        <v>-275</v>
      </c>
      <c r="L61" s="337"/>
      <c r="M61" s="337">
        <v>-275</v>
      </c>
      <c r="N61" s="337">
        <v>-140</v>
      </c>
      <c r="O61" s="359">
        <v>0.95899999999999996</v>
      </c>
    </row>
    <row r="62" spans="1:15">
      <c r="A62" s="336"/>
      <c r="B62" s="337"/>
      <c r="C62" s="338">
        <v>42</v>
      </c>
      <c r="D62" s="338">
        <v>-1</v>
      </c>
      <c r="E62" s="338">
        <v>43</v>
      </c>
      <c r="F62" s="337">
        <v>45</v>
      </c>
      <c r="G62" s="342">
        <v>-0.04</v>
      </c>
      <c r="I62" s="336"/>
      <c r="J62" s="337"/>
      <c r="K62" s="337">
        <v>179</v>
      </c>
      <c r="L62" s="337">
        <v>-6</v>
      </c>
      <c r="M62" s="337">
        <v>185</v>
      </c>
      <c r="N62" s="337">
        <v>154</v>
      </c>
      <c r="O62" s="342">
        <v>0.2</v>
      </c>
    </row>
    <row r="63" spans="1:15">
      <c r="A63" s="336"/>
      <c r="B63" s="337"/>
      <c r="C63" s="338">
        <v>-41</v>
      </c>
      <c r="D63" s="338">
        <v>7</v>
      </c>
      <c r="E63" s="338">
        <v>-48</v>
      </c>
      <c r="F63" s="337">
        <v>10</v>
      </c>
      <c r="G63" s="339"/>
      <c r="I63" s="336"/>
      <c r="J63" s="337"/>
      <c r="K63" s="337">
        <v>-34</v>
      </c>
      <c r="L63" s="337">
        <v>1</v>
      </c>
      <c r="M63" s="337">
        <v>-35</v>
      </c>
      <c r="N63" s="337">
        <v>75</v>
      </c>
      <c r="O63" s="339" t="s">
        <v>363</v>
      </c>
    </row>
    <row r="64" spans="1:15">
      <c r="A64" s="371"/>
      <c r="B64" s="372"/>
      <c r="C64" s="373">
        <v>129</v>
      </c>
      <c r="D64" s="373">
        <v>18</v>
      </c>
      <c r="E64" s="373">
        <v>111</v>
      </c>
      <c r="F64" s="372">
        <v>107</v>
      </c>
      <c r="G64" s="375">
        <v>0.04</v>
      </c>
      <c r="I64" s="354"/>
      <c r="J64" s="355"/>
      <c r="K64" s="355">
        <v>575</v>
      </c>
      <c r="L64" s="355">
        <v>35</v>
      </c>
      <c r="M64" s="355">
        <v>540</v>
      </c>
      <c r="N64" s="355">
        <v>640</v>
      </c>
      <c r="O64" s="360">
        <v>-0.156</v>
      </c>
    </row>
    <row r="65" spans="1:15">
      <c r="A65" s="336"/>
      <c r="B65" s="337"/>
      <c r="C65" s="338">
        <v>-152</v>
      </c>
      <c r="D65" s="338">
        <v>-24</v>
      </c>
      <c r="E65" s="338">
        <v>-128</v>
      </c>
      <c r="F65" s="337">
        <v>-90</v>
      </c>
      <c r="G65" s="342">
        <v>0.41</v>
      </c>
      <c r="I65" s="336"/>
      <c r="J65" s="337"/>
      <c r="K65" s="337">
        <v>-544</v>
      </c>
      <c r="L65" s="337">
        <v>-72</v>
      </c>
      <c r="M65" s="337">
        <v>-472</v>
      </c>
      <c r="N65" s="337">
        <v>-346</v>
      </c>
      <c r="O65" s="359">
        <v>0.36299999999999999</v>
      </c>
    </row>
    <row r="66" spans="1:15">
      <c r="A66" s="336"/>
      <c r="B66" s="337"/>
      <c r="C66" s="338">
        <v>309</v>
      </c>
      <c r="D66" s="338">
        <v>-4</v>
      </c>
      <c r="E66" s="338">
        <v>312</v>
      </c>
      <c r="F66" s="337">
        <v>-46</v>
      </c>
      <c r="G66" s="339"/>
      <c r="I66" s="336"/>
      <c r="J66" s="337"/>
      <c r="K66" s="337">
        <v>227</v>
      </c>
      <c r="L66" s="337">
        <v>-4</v>
      </c>
      <c r="M66" s="337">
        <v>231</v>
      </c>
      <c r="N66" s="337">
        <v>-39</v>
      </c>
      <c r="O66" s="339" t="s">
        <v>363</v>
      </c>
    </row>
    <row r="67" spans="1:15">
      <c r="A67" s="336"/>
      <c r="B67" s="337"/>
      <c r="C67" s="338">
        <v>-9</v>
      </c>
      <c r="D67" s="338"/>
      <c r="E67" s="338">
        <v>-9</v>
      </c>
      <c r="F67" s="337">
        <v>-35</v>
      </c>
      <c r="G67" s="342">
        <v>-0.75</v>
      </c>
      <c r="I67" s="336"/>
      <c r="J67" s="337"/>
      <c r="K67" s="337">
        <v>-40</v>
      </c>
      <c r="L67" s="337"/>
      <c r="M67" s="337">
        <v>-40</v>
      </c>
      <c r="N67" s="337">
        <v>-136</v>
      </c>
      <c r="O67" s="359">
        <v>-0.70299999999999996</v>
      </c>
    </row>
    <row r="68" spans="1:15">
      <c r="A68" s="354"/>
      <c r="B68" s="355"/>
      <c r="C68" s="377">
        <v>277</v>
      </c>
      <c r="D68" s="377">
        <v>-10</v>
      </c>
      <c r="E68" s="377">
        <v>287</v>
      </c>
      <c r="F68" s="355">
        <v>-65</v>
      </c>
      <c r="G68" s="357"/>
      <c r="I68" s="354"/>
      <c r="J68" s="355"/>
      <c r="K68" s="355">
        <v>218</v>
      </c>
      <c r="L68" s="355">
        <v>-41</v>
      </c>
      <c r="M68" s="355">
        <v>259</v>
      </c>
      <c r="N68" s="355">
        <v>119</v>
      </c>
      <c r="O68" s="360">
        <v>1.169</v>
      </c>
    </row>
    <row r="69" spans="1:15">
      <c r="A69" s="336"/>
      <c r="B69" s="337"/>
      <c r="C69" s="338">
        <v>-31</v>
      </c>
      <c r="D69" s="338">
        <v>-4</v>
      </c>
      <c r="E69" s="338">
        <v>-28</v>
      </c>
      <c r="F69" s="337">
        <v>-45</v>
      </c>
      <c r="G69" s="342">
        <v>-0.39</v>
      </c>
      <c r="I69" s="336"/>
      <c r="J69" s="337"/>
      <c r="K69" s="337">
        <v>-120</v>
      </c>
      <c r="L69" s="337">
        <v>0</v>
      </c>
      <c r="M69" s="337">
        <v>-121</v>
      </c>
      <c r="N69" s="337">
        <v>-112</v>
      </c>
      <c r="O69" s="359">
        <v>7.5999999999999998E-2</v>
      </c>
    </row>
    <row r="70" spans="1:15">
      <c r="A70" s="354"/>
      <c r="B70" s="355"/>
      <c r="C70" s="377">
        <v>246</v>
      </c>
      <c r="D70" s="377">
        <v>-14</v>
      </c>
      <c r="E70" s="377">
        <v>259</v>
      </c>
      <c r="F70" s="377">
        <v>-111</v>
      </c>
      <c r="G70" s="357"/>
      <c r="I70" s="354"/>
      <c r="J70" s="355"/>
      <c r="K70" s="355">
        <v>97</v>
      </c>
      <c r="L70" s="355">
        <v>-40</v>
      </c>
      <c r="M70" s="355">
        <v>138</v>
      </c>
      <c r="N70" s="355">
        <v>7</v>
      </c>
      <c r="O70" s="357" t="s">
        <v>363</v>
      </c>
    </row>
    <row r="71" spans="1:15">
      <c r="A71" s="336"/>
      <c r="B71" s="337"/>
      <c r="C71" s="338">
        <v>-20</v>
      </c>
      <c r="D71" s="338">
        <v>3</v>
      </c>
      <c r="E71" s="338">
        <v>-23</v>
      </c>
      <c r="F71" s="337">
        <v>17</v>
      </c>
      <c r="G71" s="339"/>
      <c r="I71" s="336"/>
      <c r="J71" s="337"/>
      <c r="K71" s="337">
        <v>-5</v>
      </c>
      <c r="L71" s="337">
        <v>5</v>
      </c>
      <c r="M71" s="337">
        <v>-9</v>
      </c>
      <c r="N71" s="337">
        <v>16</v>
      </c>
      <c r="O71" s="339"/>
    </row>
    <row r="72" spans="1:15">
      <c r="A72" s="336"/>
      <c r="B72" s="337"/>
      <c r="C72" s="338">
        <v>-3</v>
      </c>
      <c r="D72" s="338"/>
      <c r="E72" s="338">
        <v>-3</v>
      </c>
      <c r="F72" s="337">
        <v>-1</v>
      </c>
      <c r="G72" s="339"/>
      <c r="I72" s="336"/>
      <c r="J72" s="337"/>
      <c r="K72" s="337">
        <v>57</v>
      </c>
      <c r="L72" s="337"/>
      <c r="M72" s="337">
        <v>57</v>
      </c>
      <c r="N72" s="337">
        <v>-33</v>
      </c>
      <c r="O72" s="339"/>
    </row>
    <row r="73" spans="1:15" ht="13.5" thickBot="1">
      <c r="A73" s="363"/>
      <c r="B73" s="364"/>
      <c r="C73" s="382">
        <v>223</v>
      </c>
      <c r="D73" s="382">
        <v>-11</v>
      </c>
      <c r="E73" s="382">
        <v>234</v>
      </c>
      <c r="F73" s="382">
        <v>-94</v>
      </c>
      <c r="G73" s="365"/>
      <c r="I73" s="363"/>
      <c r="J73" s="364"/>
      <c r="K73" s="364">
        <v>149</v>
      </c>
      <c r="L73" s="364">
        <v>-36</v>
      </c>
      <c r="M73" s="364">
        <v>185</v>
      </c>
      <c r="N73" s="364">
        <v>-10</v>
      </c>
      <c r="O73" s="365"/>
    </row>
  </sheetData>
  <hyperlinks>
    <hyperlink ref="A1"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158"/>
  <sheetViews>
    <sheetView showGridLines="0" zoomScaleNormal="100" workbookViewId="0">
      <selection activeCell="D66" sqref="D66"/>
    </sheetView>
  </sheetViews>
  <sheetFormatPr defaultRowHeight="15" outlineLevelRow="1"/>
  <cols>
    <col min="2" max="2" width="51.5703125" customWidth="1"/>
    <col min="3" max="6" width="9.85546875" customWidth="1"/>
    <col min="7" max="7" width="12" customWidth="1"/>
    <col min="8" max="10" width="9.85546875" customWidth="1"/>
    <col min="11" max="11" width="7.85546875" bestFit="1" customWidth="1"/>
    <col min="12" max="12" width="26.28515625" customWidth="1"/>
    <col min="13" max="20" width="10.140625" customWidth="1"/>
    <col min="21" max="21" width="9.140625" bestFit="1" customWidth="1"/>
  </cols>
  <sheetData>
    <row r="1" spans="1:21">
      <c r="A1" s="23" t="s">
        <v>20</v>
      </c>
      <c r="B1" s="23"/>
      <c r="L1" s="23"/>
      <c r="M1" s="23"/>
    </row>
    <row r="2" spans="1:21">
      <c r="A2" s="8" t="s">
        <v>130</v>
      </c>
      <c r="B2" s="27"/>
      <c r="L2" s="27"/>
      <c r="M2" s="27"/>
    </row>
    <row r="3" spans="1:21">
      <c r="A3" s="9" t="s">
        <v>415</v>
      </c>
      <c r="B3" s="9"/>
      <c r="C3" s="34"/>
      <c r="D3" s="9"/>
      <c r="E3" s="9"/>
      <c r="F3" s="9"/>
      <c r="G3" s="9"/>
      <c r="H3" s="9"/>
      <c r="I3" s="9"/>
      <c r="J3" s="9"/>
      <c r="K3" s="9"/>
      <c r="L3" s="9"/>
      <c r="M3" s="9"/>
      <c r="N3" s="9"/>
      <c r="O3" s="9"/>
      <c r="P3" s="9"/>
      <c r="Q3" s="9"/>
      <c r="R3" s="9"/>
      <c r="S3" s="9"/>
      <c r="T3" s="9"/>
      <c r="U3" s="9"/>
    </row>
    <row r="4" spans="1:21" ht="15.75" outlineLevel="1" thickBot="1">
      <c r="B4" s="269"/>
      <c r="L4" s="269"/>
    </row>
    <row r="5" spans="1:21" ht="15.75" customHeight="1" outlineLevel="1">
      <c r="B5" s="509" t="s">
        <v>361</v>
      </c>
      <c r="C5" s="511" t="s">
        <v>123</v>
      </c>
      <c r="D5" s="511"/>
      <c r="E5" s="511" t="s">
        <v>174</v>
      </c>
      <c r="F5" s="511"/>
      <c r="G5" s="511" t="s">
        <v>54</v>
      </c>
      <c r="H5" s="511"/>
      <c r="I5" s="511" t="s">
        <v>362</v>
      </c>
      <c r="J5" s="512"/>
    </row>
    <row r="6" spans="1:21" outlineLevel="1">
      <c r="B6" s="510"/>
      <c r="C6" s="224" t="s">
        <v>485</v>
      </c>
      <c r="D6" s="224" t="s">
        <v>200</v>
      </c>
      <c r="E6" s="224" t="s">
        <v>485</v>
      </c>
      <c r="F6" s="224" t="s">
        <v>200</v>
      </c>
      <c r="G6" s="224" t="s">
        <v>485</v>
      </c>
      <c r="H6" s="224" t="s">
        <v>200</v>
      </c>
      <c r="I6" s="224" t="s">
        <v>485</v>
      </c>
      <c r="J6" s="225" t="s">
        <v>200</v>
      </c>
    </row>
    <row r="7" spans="1:21" outlineLevel="1">
      <c r="B7" s="226" t="s">
        <v>422</v>
      </c>
      <c r="C7" s="451">
        <v>1504.39359522377</v>
      </c>
      <c r="D7" s="451">
        <v>1426.0420137946101</v>
      </c>
      <c r="E7" s="451">
        <v>1394.7378353869501</v>
      </c>
      <c r="F7" s="451">
        <v>1331.30672227236</v>
      </c>
      <c r="G7" s="451">
        <v>600.49338436966696</v>
      </c>
      <c r="H7" s="451">
        <v>586.83203209043575</v>
      </c>
      <c r="I7" s="451">
        <v>426.70471110782591</v>
      </c>
      <c r="J7" s="452">
        <v>418.77018767219175</v>
      </c>
    </row>
    <row r="8" spans="1:21" outlineLevel="1">
      <c r="B8" s="226" t="s">
        <v>423</v>
      </c>
      <c r="C8" s="451">
        <v>1426.0420137946101</v>
      </c>
      <c r="D8" s="451">
        <v>1352.5517247220798</v>
      </c>
      <c r="E8" s="451">
        <v>1331.30672227236</v>
      </c>
      <c r="F8" s="451">
        <v>1258.59279495032</v>
      </c>
      <c r="G8" s="451">
        <v>586.83203209043575</v>
      </c>
      <c r="H8" s="451">
        <v>517.58429568097324</v>
      </c>
      <c r="I8" s="451">
        <v>418.77018767219175</v>
      </c>
      <c r="J8" s="452">
        <v>366.17517234028526</v>
      </c>
    </row>
    <row r="9" spans="1:21" outlineLevel="1">
      <c r="B9" s="226" t="s">
        <v>424</v>
      </c>
      <c r="C9" s="453">
        <v>5.4943389234845361E-2</v>
      </c>
      <c r="D9" s="454">
        <v>5.4334549821102703E-2</v>
      </c>
      <c r="E9" s="453">
        <v>4.7645754395592439E-2</v>
      </c>
      <c r="F9" s="453">
        <v>5.7773989819249083E-2</v>
      </c>
      <c r="G9" s="453">
        <v>2.3279833976625666E-2</v>
      </c>
      <c r="H9" s="453">
        <v>0.13379025791026933</v>
      </c>
      <c r="I9" s="453">
        <v>1.8947202234570745E-2</v>
      </c>
      <c r="J9" s="456">
        <v>0.14363348283763525</v>
      </c>
    </row>
    <row r="10" spans="1:21" outlineLevel="1">
      <c r="B10" s="226" t="s">
        <v>425</v>
      </c>
      <c r="C10" s="454">
        <v>0</v>
      </c>
      <c r="D10" s="454">
        <v>0</v>
      </c>
      <c r="E10" s="454">
        <v>0</v>
      </c>
      <c r="F10" s="454">
        <v>0</v>
      </c>
      <c r="G10" s="453">
        <v>0</v>
      </c>
      <c r="H10" s="453">
        <v>8.1322277383934563E-2</v>
      </c>
      <c r="I10" s="453">
        <v>0</v>
      </c>
      <c r="J10" s="456">
        <v>0.11494808179900676</v>
      </c>
    </row>
    <row r="11" spans="1:21" outlineLevel="1">
      <c r="B11" s="226" t="s">
        <v>426</v>
      </c>
      <c r="C11" s="453">
        <v>8.0085855425209601E-2</v>
      </c>
      <c r="D11" s="453">
        <v>7.0533194883621211E-2</v>
      </c>
      <c r="E11" s="453">
        <v>8.0507448143502261E-2</v>
      </c>
      <c r="F11" s="453">
        <v>7.5798776834540935E-2</v>
      </c>
      <c r="G11" s="453">
        <v>7.8264588687833217E-2</v>
      </c>
      <c r="H11" s="453">
        <v>7.5412637372712407E-2</v>
      </c>
      <c r="I11" s="453">
        <v>0.10268399941563819</v>
      </c>
      <c r="J11" s="456">
        <v>5.2437935639601835E-2</v>
      </c>
    </row>
    <row r="12" spans="1:21" outlineLevel="1">
      <c r="B12" s="226" t="s">
        <v>427</v>
      </c>
      <c r="C12" s="454">
        <v>-3.4614934129348698E-2</v>
      </c>
      <c r="D12" s="454">
        <v>-5.5571644911409306E-2</v>
      </c>
      <c r="E12" s="454">
        <v>-3.5015597137158287E-2</v>
      </c>
      <c r="F12" s="454">
        <v>-5.5605388663584811E-2</v>
      </c>
      <c r="G12" s="454">
        <v>-3.1398982641597024E-2</v>
      </c>
      <c r="H12" s="454">
        <v>-5.6657496325292149E-2</v>
      </c>
      <c r="I12" s="454">
        <v>-4.3970874125999496E-2</v>
      </c>
      <c r="J12" s="455">
        <v>-8.0084704113478455E-2</v>
      </c>
    </row>
    <row r="13" spans="1:21" outlineLevel="1">
      <c r="B13" s="226" t="s">
        <v>428</v>
      </c>
      <c r="C13" s="453">
        <v>4.5196980830577993E-4</v>
      </c>
      <c r="D13" s="453">
        <v>9.1502136389114141E-4</v>
      </c>
      <c r="E13" s="453">
        <v>1.030126326336811E-4</v>
      </c>
      <c r="F13" s="453">
        <v>1.0515645156117248E-3</v>
      </c>
      <c r="G13" s="453">
        <v>9.9210927934932636E-4</v>
      </c>
      <c r="H13" s="454">
        <v>-1.1187466384539546E-2</v>
      </c>
      <c r="I13" s="454">
        <v>-6.53253012235816E-4</v>
      </c>
      <c r="J13" s="455">
        <v>-1.6301800159863461E-2</v>
      </c>
    </row>
    <row r="14" spans="1:21" ht="15.75" customHeight="1" outlineLevel="1" thickBot="1">
      <c r="B14" s="228" t="s">
        <v>455</v>
      </c>
      <c r="C14" s="457">
        <v>9.0204981306786832E-3</v>
      </c>
      <c r="D14" s="457">
        <v>3.8457978484999655E-2</v>
      </c>
      <c r="E14" s="457">
        <v>2.0508907566147813E-3</v>
      </c>
      <c r="F14" s="457">
        <v>3.6529037132681234E-2</v>
      </c>
      <c r="G14" s="459">
        <v>-2.4577881348959857E-2</v>
      </c>
      <c r="H14" s="457">
        <v>4.4900305863454053E-2</v>
      </c>
      <c r="I14" s="459">
        <v>-3.9112670042832129E-2</v>
      </c>
      <c r="J14" s="458">
        <v>7.263396967236857E-2</v>
      </c>
    </row>
    <row r="15" spans="1:21" outlineLevel="1"/>
    <row r="16" spans="1:21" outlineLevel="1">
      <c r="B16" s="247"/>
      <c r="C16" s="235"/>
      <c r="D16" s="236"/>
      <c r="E16" s="235"/>
      <c r="F16" s="236"/>
      <c r="G16" s="235"/>
      <c r="H16" s="236"/>
      <c r="L16" s="247"/>
      <c r="M16" s="261"/>
      <c r="N16" s="235"/>
      <c r="O16" s="236"/>
      <c r="P16" s="235"/>
      <c r="Q16" s="236"/>
      <c r="R16" s="235"/>
      <c r="S16" s="236"/>
    </row>
    <row r="17" spans="1:21">
      <c r="B17" s="247"/>
      <c r="C17" s="235"/>
      <c r="D17" s="236"/>
      <c r="E17" s="235"/>
      <c r="F17" s="236"/>
      <c r="G17" s="235"/>
      <c r="H17" s="236"/>
      <c r="L17" s="247"/>
      <c r="M17" s="248"/>
      <c r="N17" s="235"/>
      <c r="O17" s="236"/>
      <c r="P17" s="235"/>
      <c r="Q17" s="236"/>
      <c r="R17" s="235"/>
      <c r="S17" s="236"/>
    </row>
    <row r="18" spans="1:21">
      <c r="A18" s="9" t="s">
        <v>416</v>
      </c>
      <c r="B18" s="9"/>
      <c r="C18" s="34"/>
      <c r="D18" s="9"/>
      <c r="E18" s="9"/>
      <c r="F18" s="9"/>
      <c r="G18" s="9"/>
      <c r="H18" s="9"/>
      <c r="I18" s="9"/>
      <c r="J18" s="9"/>
      <c r="K18" s="9"/>
      <c r="L18" s="9"/>
      <c r="M18" s="9"/>
      <c r="N18" s="9"/>
      <c r="O18" s="9"/>
      <c r="P18" s="9"/>
      <c r="Q18" s="9"/>
      <c r="R18" s="9"/>
      <c r="S18" s="9"/>
      <c r="T18" s="9"/>
      <c r="U18" s="9"/>
    </row>
    <row r="19" spans="1:21" ht="15.75" outlineLevel="1" thickBot="1">
      <c r="L19" s="187"/>
      <c r="M19" s="187"/>
    </row>
    <row r="20" spans="1:21" ht="15" customHeight="1" outlineLevel="1">
      <c r="B20" s="229" t="s">
        <v>365</v>
      </c>
      <c r="C20" s="230" t="s">
        <v>485</v>
      </c>
      <c r="D20" s="230" t="s">
        <v>200</v>
      </c>
      <c r="E20" s="230" t="s">
        <v>180</v>
      </c>
      <c r="F20" s="230" t="s">
        <v>181</v>
      </c>
      <c r="G20" s="230" t="s">
        <v>456</v>
      </c>
      <c r="H20" s="230" t="s">
        <v>346</v>
      </c>
      <c r="I20" s="230" t="s">
        <v>419</v>
      </c>
      <c r="J20" s="231" t="s">
        <v>182</v>
      </c>
      <c r="L20" s="187"/>
      <c r="M20" s="187"/>
      <c r="O20" s="187"/>
      <c r="P20" s="187"/>
      <c r="Q20" s="187"/>
      <c r="R20" s="187"/>
      <c r="S20" s="187"/>
      <c r="T20" s="187"/>
    </row>
    <row r="21" spans="1:21" outlineLevel="1">
      <c r="B21" s="226" t="s">
        <v>79</v>
      </c>
      <c r="C21" s="241">
        <v>318.90178795328103</v>
      </c>
      <c r="D21" s="241">
        <v>302.53258771181999</v>
      </c>
      <c r="E21" s="233">
        <v>4.7520505393966517E-2</v>
      </c>
      <c r="F21" s="233">
        <v>6.4229733099595418E-3</v>
      </c>
      <c r="G21" s="233">
        <v>0</v>
      </c>
      <c r="H21" s="233">
        <v>0</v>
      </c>
      <c r="I21" s="233">
        <v>1.6375108334455105E-4</v>
      </c>
      <c r="J21" s="234">
        <v>5.4107229787270672E-2</v>
      </c>
      <c r="N21" s="187"/>
      <c r="O21" s="187"/>
      <c r="P21" s="187"/>
      <c r="Q21" s="187"/>
      <c r="R21" s="187"/>
      <c r="S21" s="187"/>
      <c r="T21" s="187"/>
    </row>
    <row r="22" spans="1:21" outlineLevel="1">
      <c r="B22" s="226" t="s">
        <v>80</v>
      </c>
      <c r="C22" s="308">
        <v>331.838679433957</v>
      </c>
      <c r="D22" s="308">
        <v>367.74566241776699</v>
      </c>
      <c r="E22" s="233">
        <v>1.1850826375095172E-2</v>
      </c>
      <c r="F22" s="233">
        <v>-0.10861539389758487</v>
      </c>
      <c r="G22" s="233">
        <v>0</v>
      </c>
      <c r="H22" s="233">
        <v>0</v>
      </c>
      <c r="I22" s="233">
        <v>-8.7623875578772548E-4</v>
      </c>
      <c r="J22" s="234">
        <v>-9.7640806278277426E-2</v>
      </c>
      <c r="N22" s="187"/>
    </row>
    <row r="23" spans="1:21" outlineLevel="1">
      <c r="B23" s="226" t="s">
        <v>177</v>
      </c>
      <c r="C23" s="308">
        <v>134.01204728979502</v>
      </c>
      <c r="D23" s="308">
        <v>146.07409035599198</v>
      </c>
      <c r="E23" s="233">
        <v>-1.5202526924512034E-2</v>
      </c>
      <c r="F23" s="233">
        <v>-6.8322265964564782E-2</v>
      </c>
      <c r="G23" s="233">
        <v>0</v>
      </c>
      <c r="H23" s="233">
        <v>0</v>
      </c>
      <c r="I23" s="233">
        <v>9.4996365823248052E-4</v>
      </c>
      <c r="J23" s="234">
        <v>-8.257482923084436E-2</v>
      </c>
      <c r="N23" s="187"/>
    </row>
    <row r="24" spans="1:21" outlineLevel="1">
      <c r="B24" s="226" t="s">
        <v>81</v>
      </c>
      <c r="C24" s="308">
        <v>133.01738779489901</v>
      </c>
      <c r="D24" s="308">
        <v>137.78535347636202</v>
      </c>
      <c r="E24" s="233">
        <v>-2.286743169475117E-2</v>
      </c>
      <c r="F24" s="233">
        <v>-1.2609858685996565E-2</v>
      </c>
      <c r="G24" s="233">
        <v>0</v>
      </c>
      <c r="H24" s="233">
        <v>0</v>
      </c>
      <c r="I24" s="233">
        <v>8.7299056827901296E-4</v>
      </c>
      <c r="J24" s="234">
        <v>-3.4604299812468819E-2</v>
      </c>
      <c r="N24" s="187"/>
    </row>
    <row r="25" spans="1:21" outlineLevel="1">
      <c r="B25" s="226" t="s">
        <v>175</v>
      </c>
      <c r="C25" s="308">
        <v>154.661439136035</v>
      </c>
      <c r="D25" s="308">
        <v>154.05159961939202</v>
      </c>
      <c r="E25" s="233">
        <v>3.9586704594415656E-3</v>
      </c>
      <c r="F25" s="233">
        <v>0</v>
      </c>
      <c r="G25" s="233">
        <v>0</v>
      </c>
      <c r="H25" s="233">
        <v>0</v>
      </c>
      <c r="I25" s="233">
        <v>0</v>
      </c>
      <c r="J25" s="234">
        <v>3.9586704594414268E-3</v>
      </c>
      <c r="N25" s="187"/>
    </row>
    <row r="26" spans="1:21" outlineLevel="1">
      <c r="B26" s="226" t="s">
        <v>83</v>
      </c>
      <c r="C26" s="308">
        <v>147.6783662002</v>
      </c>
      <c r="D26" s="308">
        <v>99.503325509999996</v>
      </c>
      <c r="E26" s="233">
        <v>-5.1875612955832387E-2</v>
      </c>
      <c r="F26" s="233">
        <v>0</v>
      </c>
      <c r="G26" s="233">
        <v>0</v>
      </c>
      <c r="H26" s="233">
        <v>0.56535904145626481</v>
      </c>
      <c r="I26" s="469">
        <v>-2.9328346815665429E-2</v>
      </c>
      <c r="J26" s="234">
        <v>0.48415508168476706</v>
      </c>
      <c r="N26" s="187"/>
    </row>
    <row r="27" spans="1:21" outlineLevel="1">
      <c r="B27" s="226" t="s">
        <v>171</v>
      </c>
      <c r="C27" s="308">
        <v>87.599375420000101</v>
      </c>
      <c r="D27" s="308">
        <v>88.41696060999989</v>
      </c>
      <c r="E27" s="233">
        <v>-9.2469271094500986E-3</v>
      </c>
      <c r="F27" s="233">
        <v>0</v>
      </c>
      <c r="G27" s="233">
        <v>0</v>
      </c>
      <c r="H27" s="233">
        <v>0</v>
      </c>
      <c r="I27" s="469">
        <v>0</v>
      </c>
      <c r="J27" s="234">
        <v>-9.246927109450076E-3</v>
      </c>
      <c r="N27" s="187"/>
    </row>
    <row r="28" spans="1:21" ht="15.75" outlineLevel="1" thickBot="1">
      <c r="B28" s="226" t="s">
        <v>419</v>
      </c>
      <c r="C28" s="308">
        <v>87.028752158782964</v>
      </c>
      <c r="D28" s="308">
        <v>35.197142571027278</v>
      </c>
      <c r="E28" s="233" t="s">
        <v>500</v>
      </c>
      <c r="F28" s="233" t="s">
        <v>500</v>
      </c>
      <c r="G28" s="233" t="s">
        <v>500</v>
      </c>
      <c r="H28" s="233" t="s">
        <v>500</v>
      </c>
      <c r="I28" s="469" t="s">
        <v>500</v>
      </c>
      <c r="J28" s="234" t="s">
        <v>500</v>
      </c>
      <c r="N28" s="187"/>
    </row>
    <row r="29" spans="1:21" ht="15.75" outlineLevel="1" thickBot="1">
      <c r="B29" s="232" t="s">
        <v>502</v>
      </c>
      <c r="C29" s="309">
        <v>1394.7378353869501</v>
      </c>
      <c r="D29" s="309">
        <v>1331.30672227236</v>
      </c>
      <c r="E29" s="237">
        <v>2.0508907566147813E-3</v>
      </c>
      <c r="F29" s="237">
        <v>-3.5015597137158287E-2</v>
      </c>
      <c r="G29" s="237">
        <v>0</v>
      </c>
      <c r="H29" s="468">
        <v>8.0507448143502261E-2</v>
      </c>
      <c r="I29" s="468">
        <v>1.030126326336811E-4</v>
      </c>
      <c r="J29" s="238">
        <v>4.7645754395592377E-2</v>
      </c>
      <c r="N29" s="187"/>
    </row>
    <row r="30" spans="1:21" ht="26.25" customHeight="1" outlineLevel="1">
      <c r="B30" s="514" t="s">
        <v>501</v>
      </c>
      <c r="C30" s="514"/>
      <c r="D30" s="514"/>
      <c r="E30" s="514"/>
      <c r="F30" s="514"/>
      <c r="G30" s="514"/>
      <c r="H30" s="514"/>
      <c r="I30" s="514"/>
    </row>
    <row r="31" spans="1:21" ht="15.75" outlineLevel="1" thickBot="1"/>
    <row r="32" spans="1:21" ht="30" outlineLevel="1">
      <c r="B32" s="229" t="s">
        <v>366</v>
      </c>
      <c r="C32" s="230" t="s">
        <v>485</v>
      </c>
      <c r="D32" s="230" t="s">
        <v>200</v>
      </c>
      <c r="E32" s="230" t="s">
        <v>180</v>
      </c>
      <c r="F32" s="230" t="s">
        <v>181</v>
      </c>
      <c r="G32" s="230" t="s">
        <v>456</v>
      </c>
      <c r="H32" s="230" t="s">
        <v>346</v>
      </c>
      <c r="I32" s="230" t="s">
        <v>419</v>
      </c>
      <c r="J32" s="231" t="s">
        <v>182</v>
      </c>
    </row>
    <row r="33" spans="1:21" outlineLevel="1">
      <c r="B33" s="226" t="s">
        <v>79</v>
      </c>
      <c r="C33" s="241">
        <v>193.76567570776501</v>
      </c>
      <c r="D33" s="241">
        <v>189.62004970218402</v>
      </c>
      <c r="E33" s="233">
        <v>1.5739243164289755E-2</v>
      </c>
      <c r="F33" s="233">
        <v>6.0734227906529747E-3</v>
      </c>
      <c r="G33" s="233">
        <v>0</v>
      </c>
      <c r="H33" s="233">
        <v>0</v>
      </c>
      <c r="I33" s="233">
        <v>5.0138174114749447E-5</v>
      </c>
      <c r="J33" s="234">
        <v>2.186280412905748E-2</v>
      </c>
    </row>
    <row r="34" spans="1:21" outlineLevel="1">
      <c r="B34" s="226" t="s">
        <v>80</v>
      </c>
      <c r="C34" s="310">
        <v>118.720486138195</v>
      </c>
      <c r="D34" s="310">
        <v>136.20986130993603</v>
      </c>
      <c r="E34" s="233">
        <v>-2.2905537525376937E-2</v>
      </c>
      <c r="F34" s="233">
        <v>-0.10720252124717379</v>
      </c>
      <c r="G34" s="233">
        <v>0</v>
      </c>
      <c r="H34" s="233">
        <v>0</v>
      </c>
      <c r="I34" s="233">
        <v>1.707846015963646E-3</v>
      </c>
      <c r="J34" s="234">
        <v>-0.12840021275658708</v>
      </c>
    </row>
    <row r="35" spans="1:21" outlineLevel="1">
      <c r="B35" s="226" t="s">
        <v>177</v>
      </c>
      <c r="C35" s="310">
        <v>63.8905910318487</v>
      </c>
      <c r="D35" s="310">
        <v>76.164524635960206</v>
      </c>
      <c r="E35" s="233">
        <v>-9.9683760315870118E-2</v>
      </c>
      <c r="F35" s="233">
        <v>-6.7680195876421281E-2</v>
      </c>
      <c r="G35" s="233">
        <v>0</v>
      </c>
      <c r="H35" s="233">
        <v>0</v>
      </c>
      <c r="I35" s="233">
        <v>6.2136875760738647E-3</v>
      </c>
      <c r="J35" s="234">
        <v>-0.16115026861621753</v>
      </c>
    </row>
    <row r="36" spans="1:21" outlineLevel="1">
      <c r="B36" s="226" t="s">
        <v>81</v>
      </c>
      <c r="C36" s="310">
        <v>63.623469544067397</v>
      </c>
      <c r="D36" s="310">
        <v>66.364963682258505</v>
      </c>
      <c r="E36" s="233">
        <v>-2.9787108560505031E-2</v>
      </c>
      <c r="F36" s="233">
        <v>-1.2656478637292679E-2</v>
      </c>
      <c r="G36" s="233">
        <v>0</v>
      </c>
      <c r="H36" s="233">
        <v>0</v>
      </c>
      <c r="I36" s="233">
        <v>1.1342277695788501E-3</v>
      </c>
      <c r="J36" s="234">
        <v>-4.130935942821886E-2</v>
      </c>
    </row>
    <row r="37" spans="1:21" outlineLevel="1">
      <c r="B37" s="226" t="s">
        <v>175</v>
      </c>
      <c r="C37" s="310">
        <v>62.080996136034898</v>
      </c>
      <c r="D37" s="310">
        <v>63.444722739507696</v>
      </c>
      <c r="E37" s="233">
        <v>-2.1494720830793256E-2</v>
      </c>
      <c r="F37" s="233">
        <v>0</v>
      </c>
      <c r="G37" s="233">
        <v>0</v>
      </c>
      <c r="H37" s="233">
        <v>0</v>
      </c>
      <c r="I37" s="233">
        <v>0</v>
      </c>
      <c r="J37" s="234">
        <v>-2.1494720830793256E-2</v>
      </c>
    </row>
    <row r="38" spans="1:21" outlineLevel="1">
      <c r="B38" s="226" t="s">
        <v>83</v>
      </c>
      <c r="C38" s="310">
        <v>69.217702460195</v>
      </c>
      <c r="D38" s="310">
        <v>44.386352279999997</v>
      </c>
      <c r="E38" s="233">
        <v>9.7125966342447613E-3</v>
      </c>
      <c r="F38" s="233">
        <v>0</v>
      </c>
      <c r="G38" s="233">
        <v>0</v>
      </c>
      <c r="H38" s="233">
        <v>0.54443611887619392</v>
      </c>
      <c r="I38" s="469">
        <v>5.287888415758224E-3</v>
      </c>
      <c r="J38" s="234">
        <v>0.55943660392619687</v>
      </c>
    </row>
    <row r="39" spans="1:21" outlineLevel="1">
      <c r="B39" s="226" t="s">
        <v>171</v>
      </c>
      <c r="C39" s="310">
        <v>35.443106110000102</v>
      </c>
      <c r="D39" s="310">
        <v>35.199238759999901</v>
      </c>
      <c r="E39" s="233">
        <v>6.9281995461029618E-3</v>
      </c>
      <c r="F39" s="233">
        <v>0</v>
      </c>
      <c r="G39" s="233">
        <v>0</v>
      </c>
      <c r="H39" s="233">
        <v>0</v>
      </c>
      <c r="I39" s="469">
        <v>0</v>
      </c>
      <c r="J39" s="234">
        <v>6.9281995461029618E-3</v>
      </c>
    </row>
    <row r="40" spans="1:21" ht="15.75" outlineLevel="1" thickBot="1">
      <c r="B40" s="226" t="s">
        <v>419</v>
      </c>
      <c r="C40" s="310">
        <v>-6.2486427584391828</v>
      </c>
      <c r="D40" s="310">
        <v>-24.557681019410492</v>
      </c>
      <c r="E40" s="233" t="s">
        <v>500</v>
      </c>
      <c r="F40" s="233" t="s">
        <v>500</v>
      </c>
      <c r="G40" s="233">
        <v>0</v>
      </c>
      <c r="H40" s="233" t="s">
        <v>500</v>
      </c>
      <c r="I40" s="469" t="s">
        <v>500</v>
      </c>
      <c r="J40" s="234" t="s">
        <v>500</v>
      </c>
    </row>
    <row r="41" spans="1:21" ht="15.75" outlineLevel="1" thickBot="1">
      <c r="B41" s="232" t="s">
        <v>502</v>
      </c>
      <c r="C41" s="309">
        <v>600.49338436966696</v>
      </c>
      <c r="D41" s="309">
        <v>586.83203209043575</v>
      </c>
      <c r="E41" s="237">
        <v>-2.4577881348959857E-2</v>
      </c>
      <c r="F41" s="237">
        <v>-3.1398982641597024E-2</v>
      </c>
      <c r="G41" s="237">
        <v>0</v>
      </c>
      <c r="H41" s="237">
        <v>7.8264588687833217E-2</v>
      </c>
      <c r="I41" s="237">
        <v>9.9210927934932636E-4</v>
      </c>
      <c r="J41" s="238">
        <v>2.3279833976625666E-2</v>
      </c>
    </row>
    <row r="42" spans="1:21" ht="27" customHeight="1" outlineLevel="1">
      <c r="B42" s="514" t="s">
        <v>501</v>
      </c>
      <c r="C42" s="514"/>
      <c r="D42" s="514"/>
      <c r="E42" s="514"/>
      <c r="F42" s="514"/>
      <c r="G42" s="514"/>
      <c r="H42" s="514"/>
      <c r="I42" s="514"/>
    </row>
    <row r="44" spans="1:21" ht="15.75" thickBot="1">
      <c r="A44" s="9" t="s">
        <v>364</v>
      </c>
      <c r="B44" s="9"/>
      <c r="C44" s="34"/>
      <c r="D44" s="9"/>
      <c r="E44" s="9"/>
      <c r="F44" s="9"/>
      <c r="G44" s="9"/>
      <c r="H44" s="9"/>
      <c r="I44" s="9"/>
      <c r="J44" s="9"/>
      <c r="K44" s="9"/>
      <c r="L44" s="9"/>
      <c r="M44" s="9"/>
      <c r="N44" s="9"/>
      <c r="O44" s="9"/>
      <c r="P44" s="9"/>
      <c r="Q44" s="9"/>
      <c r="R44" s="9"/>
      <c r="S44" s="9"/>
      <c r="T44" s="9"/>
      <c r="U44" s="9"/>
    </row>
    <row r="45" spans="1:21" outlineLevel="1">
      <c r="A45" s="346"/>
      <c r="B45" s="405"/>
      <c r="C45" s="406"/>
      <c r="D45" s="406"/>
      <c r="E45" s="406"/>
      <c r="F45" s="406"/>
      <c r="G45" s="407"/>
      <c r="H45" s="408"/>
      <c r="I45" s="406"/>
      <c r="J45" s="347"/>
      <c r="K45" s="348"/>
      <c r="L45" s="151"/>
      <c r="M45" s="411"/>
      <c r="N45" s="347"/>
      <c r="O45" s="410"/>
      <c r="P45" s="151"/>
    </row>
    <row r="46" spans="1:21" outlineLevel="1">
      <c r="A46" s="334"/>
      <c r="B46" s="340" t="s">
        <v>489</v>
      </c>
      <c r="C46" s="240" t="s">
        <v>123</v>
      </c>
      <c r="D46" s="240" t="s">
        <v>54</v>
      </c>
      <c r="E46" s="240" t="s">
        <v>445</v>
      </c>
      <c r="F46" s="341"/>
      <c r="G46" s="341"/>
      <c r="H46" s="341"/>
      <c r="I46" s="404"/>
      <c r="J46" s="151"/>
      <c r="K46" s="151"/>
      <c r="L46" s="353"/>
      <c r="M46" s="410"/>
      <c r="N46" s="151"/>
      <c r="O46" s="411"/>
      <c r="P46" s="151"/>
    </row>
    <row r="47" spans="1:21" ht="15" customHeight="1" outlineLevel="1">
      <c r="A47" s="370"/>
      <c r="B47" s="415" t="s">
        <v>367</v>
      </c>
      <c r="C47" s="314">
        <v>0</v>
      </c>
      <c r="D47" s="416"/>
      <c r="E47" s="515"/>
      <c r="F47" s="515"/>
      <c r="G47" s="515"/>
      <c r="H47" s="515"/>
      <c r="I47" s="516"/>
      <c r="J47" s="353"/>
      <c r="K47" s="353"/>
      <c r="L47" s="151"/>
      <c r="M47" s="411"/>
      <c r="N47" s="353"/>
      <c r="O47" s="410"/>
      <c r="P47" s="151"/>
    </row>
    <row r="48" spans="1:21" ht="29.25" customHeight="1" outlineLevel="1" thickBot="1">
      <c r="A48" s="334"/>
      <c r="B48" s="417" t="s">
        <v>202</v>
      </c>
      <c r="C48" s="312">
        <v>0</v>
      </c>
      <c r="D48" s="418">
        <v>-8</v>
      </c>
      <c r="E48" s="517" t="s">
        <v>490</v>
      </c>
      <c r="F48" s="517"/>
      <c r="G48" s="517"/>
      <c r="H48" s="517"/>
      <c r="I48" s="518"/>
      <c r="J48" s="151"/>
      <c r="K48" s="151"/>
      <c r="L48" s="151"/>
      <c r="M48" s="411"/>
      <c r="N48" s="151"/>
      <c r="O48" s="411"/>
      <c r="P48" s="151"/>
    </row>
    <row r="49" spans="1:21" ht="15.75" outlineLevel="1" thickBot="1">
      <c r="A49" s="334"/>
      <c r="B49" s="419" t="s">
        <v>368</v>
      </c>
      <c r="C49" s="420"/>
      <c r="D49" s="420">
        <v>-8</v>
      </c>
      <c r="E49" s="421"/>
      <c r="F49" s="422"/>
      <c r="G49" s="421"/>
      <c r="H49" s="421"/>
      <c r="I49" s="423"/>
      <c r="J49" s="151"/>
      <c r="K49" s="151"/>
      <c r="L49" s="151"/>
      <c r="M49" s="412"/>
      <c r="N49" s="151"/>
      <c r="O49" s="411"/>
      <c r="P49" s="151"/>
    </row>
    <row r="50" spans="1:21" outlineLevel="1">
      <c r="A50" s="334"/>
      <c r="B50" s="315"/>
      <c r="C50" s="316"/>
      <c r="D50" s="316"/>
      <c r="E50" s="400"/>
      <c r="F50" s="317"/>
      <c r="G50" s="403"/>
      <c r="H50" s="400"/>
      <c r="I50" s="317"/>
      <c r="J50" s="151"/>
      <c r="K50" s="151"/>
      <c r="L50" s="151"/>
      <c r="M50" s="151"/>
      <c r="N50" s="151"/>
      <c r="O50" s="412"/>
      <c r="P50" s="151"/>
    </row>
    <row r="51" spans="1:21">
      <c r="A51" s="361"/>
      <c r="B51" s="353"/>
      <c r="C51" s="353"/>
      <c r="D51" s="353"/>
      <c r="E51" s="335"/>
      <c r="F51" s="335"/>
      <c r="G51" s="409"/>
      <c r="H51" s="313"/>
      <c r="I51" s="335"/>
      <c r="J51" s="353"/>
      <c r="K51" s="353"/>
      <c r="L51" s="353"/>
      <c r="M51" s="353"/>
      <c r="N51" s="353"/>
      <c r="O51" s="353"/>
      <c r="P51" s="151"/>
    </row>
    <row r="52" spans="1:21">
      <c r="A52" s="9" t="s">
        <v>369</v>
      </c>
      <c r="B52" s="9"/>
      <c r="C52" s="34"/>
      <c r="D52" s="9"/>
      <c r="E52" s="9"/>
      <c r="F52" s="9"/>
      <c r="G52" s="9"/>
      <c r="H52" s="9"/>
      <c r="I52" s="9"/>
      <c r="J52" s="9"/>
      <c r="K52" s="9"/>
      <c r="L52" s="9"/>
      <c r="M52" s="9"/>
      <c r="N52" s="9"/>
      <c r="O52" s="9"/>
      <c r="P52" s="9"/>
      <c r="Q52" s="9"/>
      <c r="R52" s="9"/>
      <c r="S52" s="9"/>
      <c r="T52" s="9"/>
      <c r="U52" s="9"/>
    </row>
    <row r="53" spans="1:21" ht="15.75" outlineLevel="1" thickBot="1">
      <c r="B53" s="269"/>
      <c r="K53" s="219"/>
      <c r="M53" s="219"/>
    </row>
    <row r="54" spans="1:21" ht="15" customHeight="1" outlineLevel="1">
      <c r="B54" s="470" t="s">
        <v>499</v>
      </c>
      <c r="C54" s="519" t="s">
        <v>459</v>
      </c>
      <c r="D54" s="519"/>
      <c r="E54" s="519"/>
      <c r="F54" s="474" t="s">
        <v>54</v>
      </c>
      <c r="G54" s="519" t="s">
        <v>460</v>
      </c>
      <c r="H54" s="519"/>
      <c r="I54" s="520"/>
      <c r="K54" s="219"/>
      <c r="M54" s="219"/>
      <c r="N54" s="219"/>
      <c r="O54" s="219"/>
    </row>
    <row r="55" spans="1:21" ht="30" outlineLevel="1">
      <c r="B55" s="471" t="s">
        <v>282</v>
      </c>
      <c r="C55" s="224" t="s">
        <v>461</v>
      </c>
      <c r="D55" s="224" t="s">
        <v>121</v>
      </c>
      <c r="E55" s="224" t="s">
        <v>462</v>
      </c>
      <c r="F55" s="224"/>
      <c r="G55" s="224" t="s">
        <v>463</v>
      </c>
      <c r="H55" s="224" t="s">
        <v>54</v>
      </c>
      <c r="I55" s="225" t="s">
        <v>464</v>
      </c>
      <c r="K55" s="219"/>
      <c r="M55" s="219"/>
      <c r="N55" s="219"/>
      <c r="O55" s="219"/>
    </row>
    <row r="56" spans="1:21" outlineLevel="1">
      <c r="B56" s="482" t="s">
        <v>465</v>
      </c>
      <c r="C56" s="492">
        <v>7377.7005298190397</v>
      </c>
      <c r="D56" s="492">
        <v>1546.6557321253654</v>
      </c>
      <c r="E56" s="492">
        <v>5831.0447976936739</v>
      </c>
      <c r="F56" s="492">
        <v>1542.40664363412</v>
      </c>
      <c r="G56" s="493" t="s">
        <v>497</v>
      </c>
      <c r="H56" s="493" t="s">
        <v>497</v>
      </c>
      <c r="I56" s="494" t="s">
        <v>466</v>
      </c>
      <c r="K56" s="219"/>
      <c r="M56" s="219"/>
      <c r="N56" s="219"/>
      <c r="O56" s="219"/>
    </row>
    <row r="57" spans="1:21" outlineLevel="1">
      <c r="B57" s="482" t="s">
        <v>467</v>
      </c>
      <c r="C57" s="493">
        <v>1168.1693970294127</v>
      </c>
      <c r="D57" s="493">
        <v>150.36829124480442</v>
      </c>
      <c r="E57" s="492">
        <v>1017.8011057846084</v>
      </c>
      <c r="F57" s="493">
        <v>752.44952293290942</v>
      </c>
      <c r="G57" s="493" t="s">
        <v>497</v>
      </c>
      <c r="H57" s="493" t="s">
        <v>497</v>
      </c>
      <c r="I57" s="494" t="s">
        <v>466</v>
      </c>
      <c r="K57" s="219"/>
      <c r="M57" s="219"/>
      <c r="N57" s="219"/>
      <c r="O57" s="219"/>
    </row>
    <row r="58" spans="1:21" outlineLevel="1">
      <c r="B58" s="482" t="s">
        <v>468</v>
      </c>
      <c r="C58" s="493">
        <v>421.38084889475959</v>
      </c>
      <c r="D58" s="493">
        <v>51.866785702093601</v>
      </c>
      <c r="E58" s="492">
        <v>369.51406319266601</v>
      </c>
      <c r="F58" s="493">
        <v>276.987539693793</v>
      </c>
      <c r="G58" s="493" t="s">
        <v>497</v>
      </c>
      <c r="H58" s="493" t="s">
        <v>497</v>
      </c>
      <c r="I58" s="494" t="s">
        <v>466</v>
      </c>
      <c r="K58" s="219"/>
      <c r="M58" s="219"/>
      <c r="N58" s="219"/>
      <c r="O58" s="219"/>
    </row>
    <row r="59" spans="1:21" outlineLevel="1">
      <c r="B59" s="482" t="s">
        <v>469</v>
      </c>
      <c r="C59" s="493">
        <v>-5.1761323818936944E-2</v>
      </c>
      <c r="D59" s="493">
        <v>-0.24950738158054264</v>
      </c>
      <c r="E59" s="493">
        <v>0.19774605776183307</v>
      </c>
      <c r="F59" s="493">
        <v>-36.71501944655256</v>
      </c>
      <c r="G59" s="493" t="s">
        <v>497</v>
      </c>
      <c r="H59" s="493" t="s">
        <v>497</v>
      </c>
      <c r="I59" s="494" t="s">
        <v>466</v>
      </c>
      <c r="K59" s="219"/>
      <c r="M59" s="219"/>
      <c r="N59" s="219"/>
      <c r="O59" s="219"/>
    </row>
    <row r="60" spans="1:21" outlineLevel="1">
      <c r="B60" s="496" t="s">
        <v>470</v>
      </c>
      <c r="C60" s="497">
        <f>SUM(C56:C59)</f>
        <v>8967.1990144193933</v>
      </c>
      <c r="D60" s="497">
        <f t="shared" ref="D60:F60" si="0">SUM(D56:D59)</f>
        <v>1748.6413016906829</v>
      </c>
      <c r="E60" s="497">
        <f t="shared" si="0"/>
        <v>7218.5577127287106</v>
      </c>
      <c r="F60" s="497">
        <f t="shared" si="0"/>
        <v>2535.1286868142702</v>
      </c>
      <c r="G60" s="497">
        <v>46.343437497165375</v>
      </c>
      <c r="H60" s="497">
        <f>G60+F60</f>
        <v>2581.4721243114354</v>
      </c>
      <c r="I60" s="498">
        <f>E60/H60</f>
        <v>2.7962950460501834</v>
      </c>
      <c r="K60" s="219"/>
      <c r="M60" s="219"/>
      <c r="N60" s="219"/>
      <c r="O60" s="219"/>
    </row>
    <row r="61" spans="1:21" outlineLevel="1">
      <c r="B61" s="482" t="s">
        <v>471</v>
      </c>
      <c r="C61" s="493">
        <v>-508.61617051743809</v>
      </c>
      <c r="D61" s="493">
        <v>-66.069284581443583</v>
      </c>
      <c r="E61" s="493">
        <v>-442.54688593599451</v>
      </c>
      <c r="F61" s="493">
        <v>-246.1365482733658</v>
      </c>
      <c r="G61" s="493"/>
      <c r="H61" s="495" t="s">
        <v>466</v>
      </c>
      <c r="I61" s="494" t="s">
        <v>466</v>
      </c>
      <c r="K61" s="219"/>
      <c r="L61">
        <v>-1</v>
      </c>
      <c r="M61" s="219"/>
      <c r="N61" s="219"/>
      <c r="O61" s="219"/>
    </row>
    <row r="62" spans="1:21" outlineLevel="1">
      <c r="B62" s="482" t="s">
        <v>472</v>
      </c>
      <c r="C62" s="493">
        <v>-525.67622866323575</v>
      </c>
      <c r="D62" s="493">
        <v>-67.665731060163694</v>
      </c>
      <c r="E62" s="493">
        <v>-458.01049760307205</v>
      </c>
      <c r="F62" s="493">
        <v>-338.60228531980925</v>
      </c>
      <c r="G62" s="493"/>
      <c r="H62" s="495" t="s">
        <v>466</v>
      </c>
      <c r="I62" s="494" t="s">
        <v>466</v>
      </c>
      <c r="K62" s="219"/>
      <c r="M62" s="219"/>
      <c r="N62" s="219"/>
      <c r="O62" s="219"/>
    </row>
    <row r="63" spans="1:21" outlineLevel="1">
      <c r="B63" s="482" t="s">
        <v>473</v>
      </c>
      <c r="C63" s="493">
        <v>-140.46028296491986</v>
      </c>
      <c r="D63" s="493">
        <v>-17.288928567364749</v>
      </c>
      <c r="E63" s="493">
        <v>-123.17135439755511</v>
      </c>
      <c r="F63" s="493">
        <v>-92.329179897930999</v>
      </c>
      <c r="G63" s="493"/>
      <c r="H63" s="495" t="s">
        <v>466</v>
      </c>
      <c r="I63" s="494" t="s">
        <v>466</v>
      </c>
      <c r="K63" s="219"/>
      <c r="M63" s="219"/>
      <c r="N63" s="219"/>
      <c r="O63" s="219"/>
    </row>
    <row r="64" spans="1:21" outlineLevel="1">
      <c r="B64" s="482" t="s">
        <v>474</v>
      </c>
      <c r="C64" s="493">
        <v>-200.44019368400001</v>
      </c>
      <c r="D64" s="493">
        <v>-14.871794699999953</v>
      </c>
      <c r="E64" s="493">
        <v>-185.56839898400005</v>
      </c>
      <c r="F64" s="493">
        <v>-49.469050135939</v>
      </c>
      <c r="G64" s="493">
        <v>-7.847252859996825</v>
      </c>
      <c r="H64" s="495" t="s">
        <v>466</v>
      </c>
      <c r="I64" s="494" t="s">
        <v>466</v>
      </c>
      <c r="K64" s="219"/>
      <c r="M64" s="219"/>
      <c r="N64" s="219"/>
      <c r="O64" s="219"/>
    </row>
    <row r="65" spans="1:21" outlineLevel="1">
      <c r="B65" s="482" t="s">
        <v>475</v>
      </c>
      <c r="C65" s="493">
        <v>-6.5706437358967458</v>
      </c>
      <c r="D65" s="493">
        <v>-0.32631709025848465</v>
      </c>
      <c r="E65" s="493">
        <v>-6.2443266456382611</v>
      </c>
      <c r="F65" s="493">
        <v>-1.9169122317141285</v>
      </c>
      <c r="G65" s="493"/>
      <c r="H65" s="495" t="s">
        <v>466</v>
      </c>
      <c r="I65" s="494" t="s">
        <v>466</v>
      </c>
      <c r="K65" s="219"/>
      <c r="M65" s="219"/>
      <c r="N65" s="219"/>
      <c r="O65" s="219"/>
    </row>
    <row r="66" spans="1:21" ht="15.75" outlineLevel="1" thickBot="1">
      <c r="B66" s="499" t="s">
        <v>476</v>
      </c>
      <c r="C66" s="500">
        <f>SUM(C60:C65)</f>
        <v>7585.4354948539021</v>
      </c>
      <c r="D66" s="500">
        <f t="shared" ref="D66:G66" si="1">SUM(D60:D65)</f>
        <v>1582.4192456914525</v>
      </c>
      <c r="E66" s="500">
        <f t="shared" si="1"/>
        <v>6003.0162491624515</v>
      </c>
      <c r="F66" s="500">
        <f t="shared" si="1"/>
        <v>1806.674710955511</v>
      </c>
      <c r="G66" s="500">
        <f t="shared" si="1"/>
        <v>38.496184637168554</v>
      </c>
      <c r="H66" s="500">
        <f>G66+F66</f>
        <v>1845.1708955926797</v>
      </c>
      <c r="I66" s="501">
        <f>E66/H66</f>
        <v>3.2533659963427115</v>
      </c>
      <c r="K66" s="219"/>
      <c r="M66" s="219"/>
      <c r="N66" s="219"/>
      <c r="O66" s="219"/>
    </row>
    <row r="67" spans="1:21" outlineLevel="1">
      <c r="B67" s="315"/>
      <c r="C67" s="244"/>
      <c r="D67" s="244"/>
      <c r="E67" s="245"/>
      <c r="F67" s="246"/>
      <c r="G67" s="244"/>
      <c r="H67" s="244"/>
      <c r="I67" s="245"/>
      <c r="K67" s="219"/>
      <c r="M67" s="219"/>
      <c r="N67" s="219"/>
      <c r="O67" s="219"/>
    </row>
    <row r="68" spans="1:21" outlineLevel="1">
      <c r="B68" s="513" t="s">
        <v>477</v>
      </c>
      <c r="C68" s="513"/>
      <c r="D68" s="513"/>
      <c r="E68" s="513"/>
      <c r="F68" s="513"/>
      <c r="G68" s="513"/>
      <c r="H68" s="244"/>
      <c r="I68" s="245"/>
      <c r="K68" s="219"/>
      <c r="M68" s="219"/>
      <c r="N68" s="219"/>
      <c r="O68" s="219"/>
    </row>
    <row r="69" spans="1:21" outlineLevel="1">
      <c r="B69" s="247"/>
      <c r="C69" s="241"/>
      <c r="D69" s="241"/>
      <c r="E69" s="242"/>
      <c r="F69" s="243"/>
      <c r="G69" s="241"/>
      <c r="H69" s="241"/>
      <c r="I69" s="242"/>
      <c r="K69" s="219"/>
      <c r="M69" s="219"/>
      <c r="N69" s="219"/>
      <c r="O69" s="219"/>
    </row>
    <row r="70" spans="1:21">
      <c r="A70" s="9" t="s">
        <v>370</v>
      </c>
      <c r="B70" s="9"/>
      <c r="C70" s="34"/>
      <c r="D70" s="9"/>
      <c r="E70" s="9"/>
      <c r="F70" s="9"/>
      <c r="G70" s="9"/>
      <c r="H70" s="9"/>
      <c r="I70" s="9"/>
      <c r="J70" s="9"/>
      <c r="K70" s="9"/>
      <c r="L70" s="9"/>
      <c r="M70" s="9"/>
      <c r="N70" s="9"/>
      <c r="O70" s="9"/>
      <c r="P70" s="9"/>
      <c r="Q70" s="9"/>
      <c r="R70" s="9"/>
      <c r="S70" s="9"/>
      <c r="T70" s="9"/>
      <c r="U70" s="9"/>
    </row>
    <row r="71" spans="1:21" ht="15.75" outlineLevel="1" thickBot="1"/>
    <row r="72" spans="1:21" ht="15.75" outlineLevel="1" thickBot="1">
      <c r="B72" s="489"/>
      <c r="C72" s="490"/>
      <c r="D72" s="490"/>
      <c r="E72" s="490"/>
      <c r="F72" s="490"/>
      <c r="G72" s="490"/>
      <c r="H72" s="490"/>
      <c r="I72" s="490"/>
      <c r="J72" s="490"/>
      <c r="K72" s="490"/>
      <c r="L72" s="490"/>
      <c r="M72" s="491"/>
      <c r="N72" s="413"/>
      <c r="O72" s="414"/>
    </row>
    <row r="73" spans="1:21" outlineLevel="1">
      <c r="B73" s="488" t="s">
        <v>374</v>
      </c>
      <c r="C73" s="250">
        <v>2020</v>
      </c>
      <c r="D73" s="250">
        <v>2021</v>
      </c>
      <c r="E73" s="250">
        <v>2022</v>
      </c>
      <c r="F73" s="250">
        <v>2023</v>
      </c>
      <c r="G73" s="250">
        <v>2024</v>
      </c>
      <c r="H73" s="250">
        <v>2025</v>
      </c>
      <c r="I73" s="250">
        <v>2026</v>
      </c>
      <c r="J73" s="250">
        <v>2027</v>
      </c>
      <c r="K73" s="250">
        <v>2028</v>
      </c>
      <c r="L73" s="250">
        <v>2029</v>
      </c>
      <c r="M73" s="251" t="s">
        <v>446</v>
      </c>
    </row>
    <row r="74" spans="1:21" outlineLevel="1">
      <c r="B74" s="482" t="s">
        <v>371</v>
      </c>
      <c r="C74" s="484">
        <v>0</v>
      </c>
      <c r="D74" s="484">
        <v>0</v>
      </c>
      <c r="E74" s="484">
        <v>0</v>
      </c>
      <c r="F74" s="484">
        <v>0</v>
      </c>
      <c r="G74" s="484">
        <v>1000.1445314167955</v>
      </c>
      <c r="H74" s="484">
        <v>500</v>
      </c>
      <c r="I74" s="484">
        <v>500</v>
      </c>
      <c r="J74" s="484">
        <v>550</v>
      </c>
      <c r="K74" s="484">
        <v>500</v>
      </c>
      <c r="L74" s="484">
        <v>750</v>
      </c>
      <c r="M74" s="485">
        <v>600</v>
      </c>
    </row>
    <row r="75" spans="1:21" outlineLevel="1">
      <c r="B75" s="482" t="s">
        <v>375</v>
      </c>
      <c r="C75" s="484"/>
      <c r="D75" s="484"/>
      <c r="E75" s="484"/>
      <c r="F75" s="484"/>
      <c r="G75" s="484">
        <v>200</v>
      </c>
      <c r="H75" s="484"/>
      <c r="I75" s="484"/>
      <c r="J75" s="484"/>
      <c r="K75" s="484"/>
      <c r="L75" s="484"/>
      <c r="M75" s="485"/>
    </row>
    <row r="76" spans="1:21" outlineLevel="1">
      <c r="B76" s="482" t="s">
        <v>432</v>
      </c>
      <c r="C76" s="484"/>
      <c r="D76" s="484"/>
      <c r="E76" s="484"/>
      <c r="F76" s="484"/>
      <c r="G76" s="484">
        <v>800</v>
      </c>
      <c r="H76" s="484"/>
      <c r="I76" s="484"/>
      <c r="J76" s="484"/>
      <c r="K76" s="484"/>
      <c r="L76" s="484"/>
      <c r="M76" s="485"/>
    </row>
    <row r="77" spans="1:21" ht="15.75" customHeight="1" outlineLevel="1">
      <c r="B77" s="482" t="s">
        <v>433</v>
      </c>
      <c r="C77" s="484"/>
      <c r="D77" s="484"/>
      <c r="E77" s="484"/>
      <c r="F77" s="484"/>
      <c r="G77" s="484"/>
      <c r="H77" s="484">
        <v>500</v>
      </c>
      <c r="I77" s="484"/>
      <c r="J77" s="484"/>
      <c r="K77" s="484"/>
      <c r="L77" s="484"/>
      <c r="M77" s="485"/>
    </row>
    <row r="78" spans="1:21" ht="16.5" customHeight="1" outlineLevel="1">
      <c r="B78" s="482" t="s">
        <v>434</v>
      </c>
      <c r="C78" s="484"/>
      <c r="D78" s="484"/>
      <c r="E78" s="484"/>
      <c r="F78" s="484"/>
      <c r="G78" s="484"/>
      <c r="H78" s="484"/>
      <c r="I78" s="484">
        <v>500</v>
      </c>
      <c r="J78" s="484"/>
      <c r="K78" s="484"/>
      <c r="L78" s="484"/>
      <c r="M78" s="485"/>
    </row>
    <row r="79" spans="1:21" outlineLevel="1">
      <c r="B79" s="482" t="s">
        <v>435</v>
      </c>
      <c r="C79" s="484"/>
      <c r="D79" s="484"/>
      <c r="E79" s="484"/>
      <c r="F79" s="484"/>
      <c r="G79" s="484"/>
      <c r="H79" s="484"/>
      <c r="I79" s="484"/>
      <c r="J79" s="484">
        <v>550</v>
      </c>
      <c r="K79" s="484"/>
      <c r="L79" s="484"/>
      <c r="M79" s="485"/>
    </row>
    <row r="80" spans="1:21" ht="17.25" customHeight="1" outlineLevel="1">
      <c r="B80" s="482" t="s">
        <v>437</v>
      </c>
      <c r="C80" s="484"/>
      <c r="D80" s="484"/>
      <c r="E80" s="484"/>
      <c r="F80" s="484"/>
      <c r="G80" s="484"/>
      <c r="H80" s="484"/>
      <c r="I80" s="484"/>
      <c r="J80" s="484"/>
      <c r="K80" s="484">
        <v>500</v>
      </c>
      <c r="L80" s="484"/>
      <c r="M80" s="485"/>
    </row>
    <row r="81" spans="1:21" ht="17.25" customHeight="1" outlineLevel="1">
      <c r="B81" s="482" t="s">
        <v>436</v>
      </c>
      <c r="C81" s="484"/>
      <c r="D81" s="484"/>
      <c r="E81" s="484"/>
      <c r="F81" s="484"/>
      <c r="G81" s="484"/>
      <c r="H81" s="484"/>
      <c r="I81" s="484"/>
      <c r="J81" s="484"/>
      <c r="K81" s="484"/>
      <c r="L81" s="484">
        <v>750</v>
      </c>
      <c r="M81" s="485"/>
    </row>
    <row r="82" spans="1:21" ht="17.25" customHeight="1" outlineLevel="1">
      <c r="B82" s="482" t="s">
        <v>447</v>
      </c>
      <c r="C82" s="484"/>
      <c r="D82" s="484"/>
      <c r="E82" s="484"/>
      <c r="F82" s="484"/>
      <c r="G82" s="484"/>
      <c r="H82" s="484"/>
      <c r="I82" s="484"/>
      <c r="J82" s="484"/>
      <c r="K82" s="484"/>
      <c r="L82" s="484"/>
      <c r="M82" s="485">
        <v>600</v>
      </c>
    </row>
    <row r="83" spans="1:21" outlineLevel="1">
      <c r="B83" s="482" t="s">
        <v>372</v>
      </c>
      <c r="C83" s="484">
        <v>38.726905933429762</v>
      </c>
      <c r="D83" s="484">
        <v>44.152966714905958</v>
      </c>
      <c r="E83" s="484">
        <v>45.548046309696119</v>
      </c>
      <c r="F83" s="484">
        <v>99.845219729289838</v>
      </c>
      <c r="G83" s="484">
        <v>94.528526708716669</v>
      </c>
      <c r="H83" s="484">
        <v>200.0425484804631</v>
      </c>
      <c r="I83" s="484">
        <v>99.813931900390344</v>
      </c>
      <c r="J83" s="484">
        <v>4.3830799467170403</v>
      </c>
      <c r="K83" s="484">
        <v>2.09753979739508</v>
      </c>
      <c r="L83" s="484">
        <v>15.195303354886281</v>
      </c>
      <c r="M83" s="485">
        <v>55.65223950340129</v>
      </c>
    </row>
    <row r="84" spans="1:21" outlineLevel="1">
      <c r="B84" s="482" t="s">
        <v>373</v>
      </c>
      <c r="C84" s="484">
        <v>72.42433434409979</v>
      </c>
      <c r="D84" s="484">
        <v>124.13543371454199</v>
      </c>
      <c r="E84" s="484">
        <v>458.92421669442552</v>
      </c>
      <c r="F84" s="484">
        <v>440.74817164882739</v>
      </c>
      <c r="G84" s="484">
        <v>785.65222186176322</v>
      </c>
      <c r="H84" s="484">
        <v>388.80138518631583</v>
      </c>
      <c r="I84" s="484">
        <v>32.033670732822102</v>
      </c>
      <c r="J84" s="484">
        <v>111.33019990082538</v>
      </c>
      <c r="K84" s="484">
        <v>38.790094088163102</v>
      </c>
      <c r="L84" s="484">
        <v>110.29731540976215</v>
      </c>
      <c r="M84" s="485">
        <v>29.521675059842899</v>
      </c>
    </row>
    <row r="85" spans="1:21" ht="15.75" outlineLevel="1" thickBot="1">
      <c r="B85" s="483" t="s">
        <v>368</v>
      </c>
      <c r="C85" s="486">
        <f>+C84+C83+C74</f>
        <v>111.15124027752955</v>
      </c>
      <c r="D85" s="486">
        <f t="shared" ref="D85:M85" si="2">+D84+D83+D74</f>
        <v>168.28840042944796</v>
      </c>
      <c r="E85" s="486">
        <f t="shared" si="2"/>
        <v>504.47226300412166</v>
      </c>
      <c r="F85" s="486">
        <f t="shared" si="2"/>
        <v>540.59339137811719</v>
      </c>
      <c r="G85" s="486">
        <f t="shared" si="2"/>
        <v>1880.3252799872753</v>
      </c>
      <c r="H85" s="486">
        <f t="shared" si="2"/>
        <v>1088.8439336667789</v>
      </c>
      <c r="I85" s="486">
        <f t="shared" si="2"/>
        <v>631.84760263321243</v>
      </c>
      <c r="J85" s="486">
        <f t="shared" si="2"/>
        <v>665.71327984754248</v>
      </c>
      <c r="K85" s="486">
        <f t="shared" si="2"/>
        <v>540.88763388555822</v>
      </c>
      <c r="L85" s="486">
        <f t="shared" si="2"/>
        <v>875.49261876464845</v>
      </c>
      <c r="M85" s="487">
        <f t="shared" si="2"/>
        <v>685.17391456324413</v>
      </c>
      <c r="N85" s="467"/>
    </row>
    <row r="87" spans="1:21">
      <c r="A87" s="9" t="s">
        <v>385</v>
      </c>
      <c r="B87" s="9"/>
      <c r="C87" s="34"/>
      <c r="D87" s="9"/>
      <c r="E87" s="9"/>
      <c r="F87" s="9"/>
      <c r="G87" s="9"/>
      <c r="H87" s="9"/>
      <c r="I87" s="9"/>
      <c r="J87" s="9"/>
      <c r="K87" s="9"/>
      <c r="L87" s="9"/>
      <c r="M87" s="9"/>
      <c r="N87" s="9"/>
      <c r="O87" s="9"/>
      <c r="P87" s="9"/>
      <c r="Q87" s="9"/>
      <c r="R87" s="9"/>
      <c r="S87" s="9"/>
      <c r="T87" s="9"/>
      <c r="U87" s="9"/>
    </row>
    <row r="88" spans="1:21" ht="15.75" outlineLevel="1" thickBot="1">
      <c r="B88" s="269"/>
      <c r="L88" s="269"/>
    </row>
    <row r="89" spans="1:21" ht="15.75" outlineLevel="1" thickBot="1">
      <c r="B89" s="249" t="s">
        <v>394</v>
      </c>
      <c r="C89" s="256" t="s">
        <v>484</v>
      </c>
      <c r="D89" s="257" t="s">
        <v>32</v>
      </c>
    </row>
    <row r="90" spans="1:21" outlineLevel="1">
      <c r="B90" s="449" t="s">
        <v>386</v>
      </c>
      <c r="C90" s="476">
        <v>106</v>
      </c>
      <c r="D90" s="477">
        <v>147</v>
      </c>
      <c r="H90" s="187"/>
      <c r="I90" s="187"/>
      <c r="J90" s="187"/>
    </row>
    <row r="91" spans="1:21" ht="15" customHeight="1" outlineLevel="1">
      <c r="B91" s="424" t="s">
        <v>387</v>
      </c>
      <c r="C91" s="425">
        <v>-179</v>
      </c>
      <c r="D91" s="426">
        <v>-170</v>
      </c>
      <c r="H91" s="187"/>
      <c r="I91" s="187"/>
      <c r="J91" s="187"/>
    </row>
    <row r="92" spans="1:21" outlineLevel="1">
      <c r="B92" s="424" t="s">
        <v>388</v>
      </c>
      <c r="C92" s="425">
        <v>0</v>
      </c>
      <c r="D92" s="426">
        <v>9</v>
      </c>
      <c r="H92" s="187"/>
      <c r="I92" s="187"/>
      <c r="J92" s="187"/>
    </row>
    <row r="93" spans="1:21" ht="30" outlineLevel="1">
      <c r="B93" s="424" t="s">
        <v>389</v>
      </c>
      <c r="C93" s="425">
        <v>0</v>
      </c>
      <c r="D93" s="426">
        <v>-7</v>
      </c>
      <c r="H93" s="187"/>
      <c r="I93" s="187"/>
      <c r="J93" s="187"/>
    </row>
    <row r="94" spans="1:21" outlineLevel="1">
      <c r="B94" s="424" t="s">
        <v>390</v>
      </c>
      <c r="C94" s="425">
        <v>-91</v>
      </c>
      <c r="D94" s="426">
        <v>-79</v>
      </c>
      <c r="H94" s="187"/>
      <c r="I94" s="187"/>
      <c r="J94" s="187"/>
    </row>
    <row r="95" spans="1:21" outlineLevel="1">
      <c r="B95" s="424" t="s">
        <v>391</v>
      </c>
      <c r="C95" s="308">
        <v>0</v>
      </c>
      <c r="D95" s="427">
        <v>0</v>
      </c>
      <c r="H95" s="187"/>
      <c r="I95" s="187"/>
      <c r="J95" s="187"/>
    </row>
    <row r="96" spans="1:21" outlineLevel="1">
      <c r="B96" s="424" t="s">
        <v>392</v>
      </c>
      <c r="C96" s="425">
        <v>39</v>
      </c>
      <c r="D96" s="426">
        <v>7</v>
      </c>
      <c r="H96" s="187"/>
      <c r="I96" s="187"/>
      <c r="J96" s="187"/>
    </row>
    <row r="97" spans="1:21" outlineLevel="1">
      <c r="B97" s="424" t="s">
        <v>393</v>
      </c>
      <c r="C97" s="425">
        <v>141</v>
      </c>
      <c r="D97" s="426">
        <v>95</v>
      </c>
      <c r="H97" s="187"/>
      <c r="I97" s="187"/>
      <c r="J97" s="187"/>
    </row>
    <row r="98" spans="1:21" ht="15.75" outlineLevel="1" thickBot="1">
      <c r="B98" s="417" t="s">
        <v>360</v>
      </c>
      <c r="C98" s="428">
        <v>15</v>
      </c>
      <c r="D98" s="429">
        <v>1</v>
      </c>
      <c r="H98" s="187"/>
      <c r="I98" s="187"/>
      <c r="J98" s="187"/>
    </row>
    <row r="100" spans="1:21">
      <c r="A100" s="9" t="s">
        <v>395</v>
      </c>
      <c r="B100" s="9"/>
      <c r="C100" s="34"/>
      <c r="D100" s="9"/>
      <c r="E100" s="9"/>
      <c r="F100" s="9"/>
      <c r="G100" s="9"/>
      <c r="H100" s="9"/>
      <c r="I100" s="9"/>
      <c r="J100" s="9"/>
      <c r="K100" s="9"/>
      <c r="L100" s="9"/>
      <c r="M100" s="9"/>
      <c r="N100" s="9"/>
      <c r="O100" s="9"/>
      <c r="P100" s="9"/>
      <c r="Q100" s="9"/>
      <c r="R100" s="9"/>
      <c r="S100" s="9"/>
      <c r="T100" s="9"/>
      <c r="U100" s="9"/>
    </row>
    <row r="101" spans="1:21" ht="15.75" outlineLevel="1" thickBot="1">
      <c r="B101" s="269"/>
    </row>
    <row r="102" spans="1:21" ht="15.75" outlineLevel="1" thickBot="1">
      <c r="B102" s="249" t="s">
        <v>401</v>
      </c>
      <c r="C102" s="256" t="s">
        <v>484</v>
      </c>
      <c r="D102" s="257" t="s">
        <v>32</v>
      </c>
    </row>
    <row r="103" spans="1:21" ht="15" customHeight="1" outlineLevel="1">
      <c r="B103" s="449" t="s">
        <v>396</v>
      </c>
      <c r="C103" s="478">
        <v>108</v>
      </c>
      <c r="D103" s="479">
        <v>112</v>
      </c>
      <c r="G103" s="187"/>
      <c r="H103" s="187"/>
      <c r="I103" s="187"/>
      <c r="J103" s="187"/>
    </row>
    <row r="104" spans="1:21" ht="17.25" customHeight="1" outlineLevel="1">
      <c r="B104" s="424" t="s">
        <v>397</v>
      </c>
      <c r="C104" s="430">
        <v>44</v>
      </c>
      <c r="D104" s="431">
        <v>26</v>
      </c>
      <c r="G104" s="187"/>
      <c r="H104" s="187"/>
      <c r="I104" s="187"/>
      <c r="J104" s="187"/>
    </row>
    <row r="105" spans="1:21" outlineLevel="1">
      <c r="B105" s="475" t="s">
        <v>398</v>
      </c>
      <c r="C105" s="432">
        <v>21</v>
      </c>
      <c r="D105" s="433"/>
      <c r="G105" s="187"/>
      <c r="H105" s="187"/>
      <c r="I105" s="187"/>
      <c r="J105" s="187"/>
    </row>
    <row r="106" spans="1:21" outlineLevel="1">
      <c r="B106" s="415" t="s">
        <v>399</v>
      </c>
      <c r="C106" s="434">
        <v>153</v>
      </c>
      <c r="D106" s="435">
        <v>139</v>
      </c>
      <c r="G106" s="187"/>
      <c r="H106" s="187"/>
      <c r="I106" s="187"/>
      <c r="J106" s="187"/>
    </row>
    <row r="107" spans="1:21" ht="30.75" outlineLevel="1" thickBot="1">
      <c r="B107" s="436" t="s">
        <v>400</v>
      </c>
      <c r="C107" s="437">
        <v>2</v>
      </c>
      <c r="D107" s="438">
        <v>1</v>
      </c>
      <c r="G107" s="187"/>
      <c r="H107" s="187"/>
      <c r="I107" s="187"/>
      <c r="J107" s="187"/>
    </row>
    <row r="108" spans="1:21" ht="15.75" outlineLevel="1" thickBot="1"/>
    <row r="109" spans="1:21" ht="15.75" outlineLevel="1" thickBot="1">
      <c r="B109" s="249" t="s">
        <v>402</v>
      </c>
      <c r="C109" s="256" t="s">
        <v>484</v>
      </c>
      <c r="D109" s="257" t="s">
        <v>32</v>
      </c>
    </row>
    <row r="110" spans="1:21" ht="15" customHeight="1" outlineLevel="1">
      <c r="B110" s="449" t="s">
        <v>396</v>
      </c>
      <c r="C110" s="478">
        <v>145</v>
      </c>
      <c r="D110" s="479">
        <v>137</v>
      </c>
      <c r="G110" s="258"/>
      <c r="H110" s="258"/>
      <c r="I110" s="258"/>
      <c r="J110" s="258"/>
    </row>
    <row r="111" spans="1:21" ht="14.25" customHeight="1" outlineLevel="1">
      <c r="B111" s="424" t="s">
        <v>397</v>
      </c>
      <c r="C111" s="430">
        <v>133</v>
      </c>
      <c r="D111" s="431">
        <v>31</v>
      </c>
      <c r="G111" s="258"/>
      <c r="H111" s="258"/>
      <c r="I111" s="258"/>
      <c r="J111" s="258"/>
    </row>
    <row r="112" spans="1:21" outlineLevel="1">
      <c r="B112" s="475" t="s">
        <v>398</v>
      </c>
      <c r="C112" s="432">
        <v>104</v>
      </c>
      <c r="D112" s="433">
        <v>0</v>
      </c>
      <c r="G112" s="258"/>
      <c r="H112" s="258"/>
      <c r="I112" s="258"/>
      <c r="J112" s="258"/>
    </row>
    <row r="113" spans="1:21" outlineLevel="1">
      <c r="B113" s="439" t="s">
        <v>403</v>
      </c>
      <c r="C113" s="440">
        <v>278</v>
      </c>
      <c r="D113" s="441">
        <v>168</v>
      </c>
      <c r="J113" s="151"/>
    </row>
    <row r="114" spans="1:21" ht="30.75" outlineLevel="1" thickBot="1">
      <c r="B114" s="442" t="s">
        <v>404</v>
      </c>
      <c r="C114" s="443">
        <v>174</v>
      </c>
      <c r="D114" s="444">
        <v>168</v>
      </c>
    </row>
    <row r="115" spans="1:21" ht="15.75" outlineLevel="1" thickBot="1"/>
    <row r="116" spans="1:21" ht="15.75" outlineLevel="1" thickBot="1">
      <c r="B116" s="249" t="s">
        <v>405</v>
      </c>
      <c r="C116" s="256" t="s">
        <v>484</v>
      </c>
      <c r="D116" s="257" t="s">
        <v>32</v>
      </c>
    </row>
    <row r="117" spans="1:21" ht="15" customHeight="1" outlineLevel="1">
      <c r="B117" s="449" t="s">
        <v>396</v>
      </c>
      <c r="C117" s="478">
        <v>5</v>
      </c>
      <c r="D117" s="479">
        <v>7</v>
      </c>
    </row>
    <row r="118" spans="1:21" ht="16.5" customHeight="1" outlineLevel="1">
      <c r="B118" s="424" t="s">
        <v>397</v>
      </c>
      <c r="C118" s="430">
        <v>0</v>
      </c>
      <c r="D118" s="431">
        <v>0</v>
      </c>
    </row>
    <row r="119" spans="1:21" outlineLevel="1">
      <c r="B119" s="424" t="s">
        <v>398</v>
      </c>
      <c r="C119" s="432">
        <v>0</v>
      </c>
      <c r="D119" s="433">
        <v>0</v>
      </c>
    </row>
    <row r="120" spans="1:21" outlineLevel="1">
      <c r="B120" s="439" t="s">
        <v>406</v>
      </c>
      <c r="C120" s="440">
        <v>5</v>
      </c>
      <c r="D120" s="441">
        <v>7</v>
      </c>
    </row>
    <row r="121" spans="1:21" ht="30.75" outlineLevel="1" thickBot="1">
      <c r="B121" s="442" t="s">
        <v>404</v>
      </c>
      <c r="C121" s="443">
        <v>5</v>
      </c>
      <c r="D121" s="444">
        <v>7</v>
      </c>
    </row>
    <row r="123" spans="1:21">
      <c r="A123" s="9" t="s">
        <v>407</v>
      </c>
      <c r="B123" s="9"/>
      <c r="C123" s="34"/>
      <c r="D123" s="9"/>
      <c r="E123" s="9"/>
      <c r="F123" s="9"/>
      <c r="G123" s="9"/>
      <c r="H123" s="9"/>
      <c r="I123" s="9"/>
      <c r="J123" s="9"/>
      <c r="K123" s="9"/>
      <c r="L123" s="9"/>
      <c r="M123" s="9"/>
      <c r="N123" s="9"/>
      <c r="O123" s="9"/>
      <c r="P123" s="9"/>
      <c r="Q123" s="9"/>
      <c r="R123" s="9"/>
      <c r="S123" s="9"/>
      <c r="T123" s="9"/>
      <c r="U123" s="9"/>
    </row>
    <row r="124" spans="1:21" ht="15.75" outlineLevel="1" thickBot="1">
      <c r="B124" s="269"/>
    </row>
    <row r="125" spans="1:21" ht="15.75" outlineLevel="1" thickBot="1">
      <c r="B125" s="249" t="s">
        <v>411</v>
      </c>
      <c r="C125" s="256" t="s">
        <v>484</v>
      </c>
      <c r="D125" s="257" t="s">
        <v>32</v>
      </c>
    </row>
    <row r="126" spans="1:21" outlineLevel="1">
      <c r="B126" s="449" t="s">
        <v>408</v>
      </c>
      <c r="C126" s="476">
        <v>600</v>
      </c>
      <c r="D126" s="477">
        <v>587</v>
      </c>
      <c r="G126" s="187"/>
      <c r="H126" s="187"/>
      <c r="I126" s="187"/>
      <c r="J126" s="187"/>
    </row>
    <row r="127" spans="1:21" outlineLevel="1">
      <c r="B127" s="424" t="s">
        <v>409</v>
      </c>
      <c r="C127" s="425">
        <v>174</v>
      </c>
      <c r="D127" s="426">
        <v>168</v>
      </c>
      <c r="G127" s="187"/>
      <c r="H127" s="187"/>
      <c r="I127" s="187"/>
      <c r="J127" s="187"/>
    </row>
    <row r="128" spans="1:21" ht="15.75" outlineLevel="1" thickBot="1">
      <c r="B128" s="417" t="s">
        <v>410</v>
      </c>
      <c r="C128" s="428">
        <v>427</v>
      </c>
      <c r="D128" s="429">
        <v>419</v>
      </c>
      <c r="G128" s="187"/>
      <c r="H128" s="187"/>
      <c r="I128" s="187"/>
      <c r="J128" s="187"/>
    </row>
    <row r="129" spans="1:21" ht="15.75" outlineLevel="1" thickBot="1"/>
    <row r="130" spans="1:21" ht="15.75" outlineLevel="1" thickBot="1">
      <c r="B130" s="249" t="s">
        <v>412</v>
      </c>
      <c r="C130" s="256" t="s">
        <v>484</v>
      </c>
      <c r="D130" s="257" t="s">
        <v>32</v>
      </c>
      <c r="H130" s="151"/>
      <c r="I130" s="151"/>
      <c r="J130" s="151"/>
      <c r="K130" s="151"/>
    </row>
    <row r="131" spans="1:21" outlineLevel="1">
      <c r="B131" s="449" t="s">
        <v>413</v>
      </c>
      <c r="C131" s="480">
        <v>30</v>
      </c>
      <c r="D131" s="481">
        <v>31</v>
      </c>
      <c r="H131" s="227"/>
      <c r="I131" s="227"/>
      <c r="J131" s="227"/>
      <c r="K131" s="227"/>
    </row>
    <row r="132" spans="1:21" outlineLevel="1">
      <c r="B132" s="424" t="s">
        <v>409</v>
      </c>
      <c r="C132" s="445">
        <v>5</v>
      </c>
      <c r="D132" s="446">
        <v>7</v>
      </c>
      <c r="H132" s="227"/>
      <c r="I132" s="227"/>
      <c r="J132" s="227"/>
      <c r="K132" s="227"/>
    </row>
    <row r="133" spans="1:21" ht="15.75" outlineLevel="1" thickBot="1">
      <c r="B133" s="417" t="s">
        <v>414</v>
      </c>
      <c r="C133" s="447">
        <v>24</v>
      </c>
      <c r="D133" s="448">
        <v>25</v>
      </c>
      <c r="H133" s="227"/>
      <c r="I133" s="227"/>
      <c r="J133" s="227"/>
      <c r="K133" s="227"/>
    </row>
    <row r="134" spans="1:21">
      <c r="H134" s="151"/>
      <c r="I134" s="151"/>
      <c r="J134" s="151"/>
      <c r="K134" s="151"/>
    </row>
    <row r="135" spans="1:21">
      <c r="A135" s="9" t="s">
        <v>420</v>
      </c>
      <c r="B135" s="9"/>
      <c r="C135" s="34"/>
      <c r="D135" s="9"/>
      <c r="E135" s="9"/>
      <c r="F135" s="9"/>
      <c r="G135" s="9"/>
      <c r="H135" s="9"/>
      <c r="I135" s="9"/>
      <c r="J135" s="9"/>
      <c r="K135" s="9"/>
      <c r="L135" s="9"/>
      <c r="M135" s="9"/>
      <c r="N135" s="9"/>
      <c r="O135" s="9"/>
      <c r="P135" s="9"/>
      <c r="Q135" s="9"/>
      <c r="R135" s="9"/>
      <c r="S135" s="9"/>
      <c r="T135" s="9"/>
      <c r="U135" s="9"/>
    </row>
    <row r="136" spans="1:21" ht="15.75" outlineLevel="1" thickBot="1"/>
    <row r="137" spans="1:21" outlineLevel="1">
      <c r="B137" s="249" t="s">
        <v>16</v>
      </c>
      <c r="C137" s="256" t="s">
        <v>485</v>
      </c>
      <c r="D137" s="257" t="s">
        <v>200</v>
      </c>
      <c r="H137" s="460"/>
    </row>
    <row r="138" spans="1:21" ht="17.100000000000001" customHeight="1" outlineLevel="1">
      <c r="B138" s="226" t="s">
        <v>421</v>
      </c>
      <c r="C138" s="461">
        <v>842.60827198552795</v>
      </c>
      <c r="D138" s="462">
        <v>777.62212741949998</v>
      </c>
    </row>
    <row r="139" spans="1:21" ht="21" customHeight="1" outlineLevel="1">
      <c r="B139" s="226" t="s">
        <v>430</v>
      </c>
      <c r="C139" s="461">
        <v>-11.897015600872924</v>
      </c>
      <c r="D139" s="462">
        <v>-18.780554546916974</v>
      </c>
    </row>
    <row r="140" spans="1:21" ht="17.100000000000001" customHeight="1" outlineLevel="1">
      <c r="B140" s="226" t="s">
        <v>503</v>
      </c>
      <c r="C140" s="461">
        <v>830.71125638465503</v>
      </c>
      <c r="D140" s="462">
        <v>758.84157287258301</v>
      </c>
    </row>
    <row r="141" spans="1:21" ht="17.100000000000001" customHeight="1" outlineLevel="1">
      <c r="B141" s="226" t="s">
        <v>431</v>
      </c>
      <c r="C141" s="463">
        <v>39449.281000000003</v>
      </c>
      <c r="D141" s="464">
        <v>33891.438000000002</v>
      </c>
    </row>
    <row r="142" spans="1:21" ht="17.100000000000001" customHeight="1" outlineLevel="1">
      <c r="B142" s="226" t="s">
        <v>504</v>
      </c>
      <c r="C142" s="461">
        <v>39647.398000000001</v>
      </c>
      <c r="D142" s="462">
        <v>33791.175999999999</v>
      </c>
    </row>
    <row r="143" spans="1:21" ht="17.100000000000001" customHeight="1" outlineLevel="1" thickBot="1">
      <c r="B143" s="228" t="s">
        <v>509</v>
      </c>
      <c r="C143" s="465">
        <v>6.9841595185696255</v>
      </c>
      <c r="D143" s="466">
        <v>7.4855989314348719</v>
      </c>
    </row>
    <row r="144" spans="1:21" outlineLevel="1">
      <c r="B144" s="507" t="s">
        <v>505</v>
      </c>
    </row>
    <row r="145" spans="2:4" outlineLevel="1">
      <c r="B145" t="s">
        <v>506</v>
      </c>
    </row>
    <row r="147" spans="2:4" ht="15.75" thickBot="1"/>
    <row r="148" spans="2:4">
      <c r="B148" s="249" t="s">
        <v>453</v>
      </c>
      <c r="C148" s="256" t="s">
        <v>485</v>
      </c>
      <c r="D148" s="257" t="s">
        <v>200</v>
      </c>
    </row>
    <row r="149" spans="2:4">
      <c r="B149" s="226" t="s">
        <v>448</v>
      </c>
      <c r="C149" s="461">
        <v>384.235856220605</v>
      </c>
      <c r="D149" s="462">
        <v>376.16504239122099</v>
      </c>
    </row>
    <row r="150" spans="2:4" ht="30">
      <c r="B150" s="226" t="s">
        <v>449</v>
      </c>
      <c r="C150" s="461">
        <v>-8.4801579787360382</v>
      </c>
      <c r="D150" s="462">
        <v>-8.8721865196999854</v>
      </c>
    </row>
    <row r="151" spans="2:4">
      <c r="B151" s="226" t="s">
        <v>510</v>
      </c>
      <c r="C151" s="461">
        <v>375.75569824186897</v>
      </c>
      <c r="D151" s="462">
        <v>367.292855871521</v>
      </c>
    </row>
    <row r="152" spans="2:4">
      <c r="B152" s="226" t="s">
        <v>450</v>
      </c>
      <c r="C152" s="463">
        <v>4390.7569999999996</v>
      </c>
      <c r="D152" s="464">
        <v>4187.2939999999999</v>
      </c>
    </row>
    <row r="153" spans="2:4">
      <c r="B153" s="226" t="s">
        <v>511</v>
      </c>
      <c r="C153" s="461">
        <v>4365.6305000000002</v>
      </c>
      <c r="D153" s="462">
        <v>4126</v>
      </c>
    </row>
    <row r="154" spans="2:4" ht="15.75" thickBot="1">
      <c r="B154" s="228" t="s">
        <v>507</v>
      </c>
      <c r="C154" s="465">
        <v>28.690449046009807</v>
      </c>
      <c r="D154" s="466">
        <v>29.482263631027788</v>
      </c>
    </row>
    <row r="156" spans="2:4">
      <c r="B156" t="s">
        <v>451</v>
      </c>
    </row>
    <row r="157" spans="2:4">
      <c r="B157" t="s">
        <v>452</v>
      </c>
    </row>
    <row r="158" spans="2:4">
      <c r="B158" t="s">
        <v>508</v>
      </c>
    </row>
  </sheetData>
  <mergeCells count="12">
    <mergeCell ref="B68:G68"/>
    <mergeCell ref="B30:I30"/>
    <mergeCell ref="E47:I47"/>
    <mergeCell ref="B42:I42"/>
    <mergeCell ref="E48:I48"/>
    <mergeCell ref="C54:E54"/>
    <mergeCell ref="G54:I54"/>
    <mergeCell ref="B5:B6"/>
    <mergeCell ref="C5:D5"/>
    <mergeCell ref="E5:F5"/>
    <mergeCell ref="G5:H5"/>
    <mergeCell ref="I5:J5"/>
  </mergeCells>
  <hyperlinks>
    <hyperlink ref="A1" display="Back to index" xr:uid="{00000000-0004-0000-09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1" ma:contentTypeDescription="Create a new document." ma:contentTypeScope="" ma:versionID="d658106d4ab7d2e4de9ddb97c1b33ba0">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7ec893c3627e36ee71127b8378d50b4f"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D93672-1118-45DC-8392-124A24D0C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96A83E0B-DA22-415E-B47A-2399786FA7EC}">
  <ds:schemaRefs>
    <ds:schemaRef ds:uri="http://purl.org/dc/terms/"/>
    <ds:schemaRef ds:uri="http://purl.org/dc/elements/1.1/"/>
    <ds:schemaRef ds:uri="89a478a2-4110-4836-b5a9-5e672e999433"/>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76b223ca-1fbd-40b1-80ee-98d1ccf5f2f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Latin America</vt:lpstr>
      <vt:lpstr>Africa</vt:lpstr>
      <vt:lpstr>Market details</vt:lpstr>
      <vt:lpstr>IFRS16</vt:lpstr>
      <vt:lpstr>FX rates</vt:lpstr>
      <vt:lpstr>Reconciliations</vt:lpstr>
      <vt:lpstr>IFRS 16</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2020-05-01T14:39:42Z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